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Juan Andrés\SistemaCaliper\archivos_bajar\Calyper Bases Excel y Ejemplos\"/>
    </mc:Choice>
  </mc:AlternateContent>
  <xr:revisionPtr revIDLastSave="0" documentId="13_ncr:1_{550AC767-0492-4E78-97AA-30A7D9E48B4F}" xr6:coauthVersionLast="47" xr6:coauthVersionMax="47" xr10:uidLastSave="{00000000-0000-0000-0000-000000000000}"/>
  <bookViews>
    <workbookView xWindow="0" yWindow="0" windowWidth="14400" windowHeight="15750" xr2:uid="{4E04CC75-199D-4DB5-8AD3-481B5F9C7A5B}"/>
  </bookViews>
  <sheets>
    <sheet name="m3arbol" sheetId="9" r:id="rId1"/>
    <sheet name="Manual" sheetId="10" r:id="rId2"/>
    <sheet name="Validación de Funciones" sheetId="11" r:id="rId3"/>
    <sheet name="Base Compendio BN UConc" sheetId="13" state="hidden" r:id="rId4"/>
  </sheets>
  <definedNames>
    <definedName name="_xlnm._FilterDatabase" localSheetId="0" hidden="1">m3arbol!$A$1:$P$233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5" i="11" l="1"/>
  <c r="E64" i="11"/>
  <c r="E59" i="11"/>
  <c r="E58" i="11"/>
  <c r="E37" i="11"/>
  <c r="E31" i="11"/>
  <c r="E25" i="11"/>
  <c r="E19" i="11"/>
  <c r="E13" i="11"/>
  <c r="E7" i="11"/>
  <c r="H8" i="9"/>
  <c r="H9" i="9"/>
  <c r="H10" i="9"/>
  <c r="H11" i="9"/>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46" i="9"/>
  <c r="H47" i="9"/>
  <c r="H48" i="9"/>
  <c r="H49" i="9"/>
  <c r="H50" i="9"/>
  <c r="H51" i="9"/>
  <c r="H52" i="9"/>
  <c r="H53" i="9"/>
  <c r="H54" i="9"/>
  <c r="H55" i="9"/>
  <c r="H56" i="9"/>
  <c r="H57" i="9"/>
  <c r="H58" i="9"/>
  <c r="H59" i="9"/>
  <c r="H60" i="9"/>
  <c r="H61" i="9"/>
  <c r="H62" i="9"/>
  <c r="H63" i="9"/>
  <c r="H64" i="9"/>
  <c r="H65" i="9"/>
  <c r="H66" i="9"/>
  <c r="H67" i="9"/>
  <c r="H68" i="9"/>
  <c r="H69" i="9"/>
  <c r="H70" i="9"/>
  <c r="H71" i="9"/>
  <c r="H72" i="9"/>
  <c r="H73" i="9"/>
  <c r="H74" i="9"/>
  <c r="H75" i="9"/>
  <c r="H76" i="9"/>
  <c r="H77" i="9"/>
  <c r="H78" i="9"/>
  <c r="H79" i="9"/>
  <c r="H80" i="9"/>
  <c r="H81" i="9"/>
  <c r="H82" i="9"/>
  <c r="H83" i="9"/>
  <c r="H84" i="9"/>
  <c r="H85" i="9"/>
  <c r="H86" i="9"/>
  <c r="H87" i="9"/>
  <c r="H88" i="9"/>
  <c r="H89" i="9"/>
  <c r="H90" i="9"/>
  <c r="H91" i="9"/>
  <c r="H92" i="9"/>
  <c r="H93" i="9"/>
  <c r="H94" i="9"/>
  <c r="H95" i="9"/>
  <c r="H96" i="9"/>
  <c r="H97" i="9"/>
  <c r="H98" i="9"/>
  <c r="H99" i="9"/>
  <c r="H100" i="9"/>
  <c r="H101" i="9"/>
  <c r="H102" i="9"/>
  <c r="H103" i="9"/>
  <c r="H104" i="9"/>
  <c r="H105" i="9"/>
  <c r="H106" i="9"/>
  <c r="H107" i="9"/>
  <c r="H108" i="9"/>
  <c r="H109" i="9"/>
  <c r="H110" i="9"/>
  <c r="H111" i="9"/>
  <c r="H112" i="9"/>
  <c r="H113" i="9"/>
  <c r="H114" i="9"/>
  <c r="H115" i="9"/>
  <c r="H116" i="9"/>
  <c r="H117" i="9"/>
  <c r="H118" i="9"/>
  <c r="H119" i="9"/>
  <c r="H120" i="9"/>
  <c r="H121" i="9"/>
  <c r="H122" i="9"/>
  <c r="H123" i="9"/>
  <c r="H124" i="9"/>
  <c r="H125" i="9"/>
  <c r="H126" i="9"/>
  <c r="H127" i="9"/>
  <c r="H128" i="9"/>
  <c r="H129" i="9"/>
  <c r="H130" i="9"/>
  <c r="H131" i="9"/>
  <c r="H132" i="9"/>
  <c r="H133" i="9"/>
  <c r="H134" i="9"/>
  <c r="H135" i="9"/>
  <c r="H136" i="9"/>
  <c r="H137" i="9"/>
  <c r="H138" i="9"/>
  <c r="H139" i="9"/>
  <c r="H140" i="9"/>
  <c r="H141" i="9"/>
  <c r="H142" i="9"/>
  <c r="H143" i="9"/>
  <c r="H144" i="9"/>
  <c r="H145" i="9"/>
  <c r="H146" i="9"/>
  <c r="H147" i="9"/>
  <c r="H148" i="9"/>
  <c r="H149" i="9"/>
  <c r="H150" i="9"/>
  <c r="H151" i="9"/>
  <c r="H152" i="9"/>
  <c r="H153" i="9"/>
  <c r="H154" i="9"/>
  <c r="H155" i="9"/>
  <c r="H156" i="9"/>
  <c r="H157" i="9"/>
  <c r="H158" i="9"/>
  <c r="H159" i="9"/>
  <c r="H160" i="9"/>
  <c r="H161" i="9"/>
  <c r="H162" i="9"/>
  <c r="H163" i="9"/>
  <c r="H164" i="9"/>
  <c r="H165" i="9"/>
  <c r="H166" i="9"/>
  <c r="H167" i="9"/>
  <c r="H168" i="9"/>
  <c r="H169" i="9"/>
  <c r="H170" i="9"/>
  <c r="H171" i="9"/>
  <c r="H172" i="9"/>
  <c r="H173" i="9"/>
  <c r="H174" i="9"/>
  <c r="H175" i="9"/>
  <c r="H176" i="9"/>
  <c r="H177" i="9"/>
  <c r="H178" i="9"/>
  <c r="H179" i="9"/>
  <c r="H180" i="9"/>
  <c r="H181" i="9"/>
  <c r="H182" i="9"/>
  <c r="H183" i="9"/>
  <c r="H184" i="9"/>
  <c r="H185" i="9"/>
  <c r="H186" i="9"/>
  <c r="H187" i="9"/>
  <c r="H188" i="9"/>
  <c r="H189" i="9"/>
  <c r="H190" i="9"/>
  <c r="H191" i="9"/>
  <c r="H192" i="9"/>
  <c r="H193" i="9"/>
  <c r="H194" i="9"/>
  <c r="H195" i="9"/>
  <c r="H196" i="9"/>
  <c r="H197" i="9"/>
  <c r="H198" i="9"/>
  <c r="H199" i="9"/>
  <c r="H200" i="9"/>
  <c r="H201" i="9"/>
  <c r="H202" i="9"/>
  <c r="H203" i="9"/>
  <c r="H204" i="9"/>
  <c r="H205" i="9"/>
  <c r="H206" i="9"/>
  <c r="H207" i="9"/>
  <c r="H208" i="9"/>
  <c r="H209" i="9"/>
  <c r="H210" i="9"/>
  <c r="H211" i="9"/>
  <c r="H212" i="9"/>
  <c r="H213" i="9"/>
  <c r="H214" i="9"/>
  <c r="H215" i="9"/>
  <c r="H216" i="9"/>
  <c r="H217" i="9"/>
  <c r="H218" i="9"/>
  <c r="H219" i="9"/>
  <c r="H220" i="9"/>
  <c r="H221" i="9"/>
  <c r="H222" i="9"/>
  <c r="H223" i="9"/>
  <c r="H224" i="9"/>
  <c r="H225" i="9"/>
  <c r="H226" i="9"/>
  <c r="H227" i="9"/>
  <c r="H228" i="9"/>
  <c r="H229" i="9"/>
  <c r="H230" i="9"/>
  <c r="H231" i="9"/>
  <c r="H232" i="9"/>
  <c r="H233" i="9"/>
  <c r="H7" i="9"/>
  <c r="E53" i="11"/>
  <c r="E52" i="11"/>
  <c r="E47" i="11"/>
  <c r="E40" i="11"/>
  <c r="E8" i="11"/>
  <c r="E9" i="11" s="1"/>
  <c r="E10" i="11"/>
  <c r="E28" i="11"/>
  <c r="E34" i="11"/>
  <c r="P8" i="9"/>
  <c r="P9" i="9"/>
  <c r="P10" i="9"/>
  <c r="P11" i="9"/>
  <c r="P12" i="9"/>
  <c r="P13" i="9"/>
  <c r="P14" i="9"/>
  <c r="P15" i="9"/>
  <c r="P16" i="9"/>
  <c r="P17" i="9"/>
  <c r="P18" i="9"/>
  <c r="P19" i="9"/>
  <c r="P20" i="9"/>
  <c r="P21" i="9"/>
  <c r="P22" i="9"/>
  <c r="P23" i="9"/>
  <c r="P24" i="9"/>
  <c r="P25" i="9"/>
  <c r="P26" i="9"/>
  <c r="P27" i="9"/>
  <c r="P28" i="9"/>
  <c r="P29" i="9"/>
  <c r="P30" i="9"/>
  <c r="P31" i="9"/>
  <c r="P32" i="9"/>
  <c r="P33" i="9"/>
  <c r="P34" i="9"/>
  <c r="P35" i="9"/>
  <c r="P36" i="9"/>
  <c r="P37" i="9"/>
  <c r="P38" i="9"/>
  <c r="P39" i="9"/>
  <c r="P40" i="9"/>
  <c r="P41" i="9"/>
  <c r="P42" i="9"/>
  <c r="P43" i="9"/>
  <c r="P44" i="9"/>
  <c r="P45" i="9"/>
  <c r="P46" i="9"/>
  <c r="P47" i="9"/>
  <c r="P48" i="9"/>
  <c r="P49" i="9"/>
  <c r="P50" i="9"/>
  <c r="P51" i="9"/>
  <c r="P52" i="9"/>
  <c r="P53" i="9"/>
  <c r="P54" i="9"/>
  <c r="P55" i="9"/>
  <c r="P56" i="9"/>
  <c r="P57" i="9"/>
  <c r="P58" i="9"/>
  <c r="P59" i="9"/>
  <c r="P60" i="9"/>
  <c r="P61" i="9"/>
  <c r="P62" i="9"/>
  <c r="P63" i="9"/>
  <c r="P64" i="9"/>
  <c r="P65" i="9"/>
  <c r="P66" i="9"/>
  <c r="P67" i="9"/>
  <c r="P68" i="9"/>
  <c r="P69" i="9"/>
  <c r="P70" i="9"/>
  <c r="P71" i="9"/>
  <c r="P72" i="9"/>
  <c r="P73" i="9"/>
  <c r="P74" i="9"/>
  <c r="P75" i="9"/>
  <c r="P76" i="9"/>
  <c r="P77" i="9"/>
  <c r="P78" i="9"/>
  <c r="P79" i="9"/>
  <c r="P80" i="9"/>
  <c r="P81" i="9"/>
  <c r="P82" i="9"/>
  <c r="P83" i="9"/>
  <c r="P84" i="9"/>
  <c r="P85" i="9"/>
  <c r="P86" i="9"/>
  <c r="P87" i="9"/>
  <c r="P88" i="9"/>
  <c r="P89" i="9"/>
  <c r="P90" i="9"/>
  <c r="P91" i="9"/>
  <c r="P92" i="9"/>
  <c r="P93" i="9"/>
  <c r="P94" i="9"/>
  <c r="P95" i="9"/>
  <c r="P96" i="9"/>
  <c r="P97" i="9"/>
  <c r="P98" i="9"/>
  <c r="P99" i="9"/>
  <c r="P100" i="9"/>
  <c r="P101" i="9"/>
  <c r="P102" i="9"/>
  <c r="P103" i="9"/>
  <c r="P104" i="9"/>
  <c r="P105" i="9"/>
  <c r="P106" i="9"/>
  <c r="P107" i="9"/>
  <c r="P108" i="9"/>
  <c r="P109" i="9"/>
  <c r="P110" i="9"/>
  <c r="P111" i="9"/>
  <c r="P112" i="9"/>
  <c r="P113" i="9"/>
  <c r="P114" i="9"/>
  <c r="P115" i="9"/>
  <c r="P116" i="9"/>
  <c r="P117" i="9"/>
  <c r="P118" i="9"/>
  <c r="P119" i="9"/>
  <c r="P120" i="9"/>
  <c r="P121" i="9"/>
  <c r="P122" i="9"/>
  <c r="P123" i="9"/>
  <c r="P124" i="9"/>
  <c r="P125" i="9"/>
  <c r="P126" i="9"/>
  <c r="P127" i="9"/>
  <c r="P128" i="9"/>
  <c r="P129" i="9"/>
  <c r="P130" i="9"/>
  <c r="P131" i="9"/>
  <c r="P132" i="9"/>
  <c r="P133" i="9"/>
  <c r="P134" i="9"/>
  <c r="P135" i="9"/>
  <c r="P136" i="9"/>
  <c r="P137" i="9"/>
  <c r="P138" i="9"/>
  <c r="P139" i="9"/>
  <c r="P140" i="9"/>
  <c r="P141" i="9"/>
  <c r="P142" i="9"/>
  <c r="P143" i="9"/>
  <c r="P144" i="9"/>
  <c r="P145" i="9"/>
  <c r="P146" i="9"/>
  <c r="P147" i="9"/>
  <c r="P148" i="9"/>
  <c r="P149" i="9"/>
  <c r="P150" i="9"/>
  <c r="P151" i="9"/>
  <c r="P152" i="9"/>
  <c r="P153" i="9"/>
  <c r="P154" i="9"/>
  <c r="P155" i="9"/>
  <c r="P156" i="9"/>
  <c r="P157" i="9"/>
  <c r="P158" i="9"/>
  <c r="P159" i="9"/>
  <c r="P160" i="9"/>
  <c r="P161" i="9"/>
  <c r="P162" i="9"/>
  <c r="P163" i="9"/>
  <c r="P164" i="9"/>
  <c r="P165" i="9"/>
  <c r="P166" i="9"/>
  <c r="P167" i="9"/>
  <c r="P168" i="9"/>
  <c r="P169" i="9"/>
  <c r="P170" i="9"/>
  <c r="P171" i="9"/>
  <c r="P172" i="9"/>
  <c r="P173" i="9"/>
  <c r="P174" i="9"/>
  <c r="P175" i="9"/>
  <c r="P176" i="9"/>
  <c r="P177" i="9"/>
  <c r="P178" i="9"/>
  <c r="P179" i="9"/>
  <c r="P180" i="9"/>
  <c r="P181" i="9"/>
  <c r="P182" i="9"/>
  <c r="P183" i="9"/>
  <c r="P184" i="9"/>
  <c r="P185" i="9"/>
  <c r="P186" i="9"/>
  <c r="P187" i="9"/>
  <c r="P188" i="9"/>
  <c r="P189" i="9"/>
  <c r="P190" i="9"/>
  <c r="P191" i="9"/>
  <c r="P192" i="9"/>
  <c r="P193" i="9"/>
  <c r="P194" i="9"/>
  <c r="P195" i="9"/>
  <c r="P196" i="9"/>
  <c r="P197" i="9"/>
  <c r="P198" i="9"/>
  <c r="P199" i="9"/>
  <c r="P200" i="9"/>
  <c r="P201" i="9"/>
  <c r="P202" i="9"/>
  <c r="P203" i="9"/>
  <c r="P204" i="9"/>
  <c r="P205" i="9"/>
  <c r="P206" i="9"/>
  <c r="P207" i="9"/>
  <c r="P208" i="9"/>
  <c r="P209" i="9"/>
  <c r="P210" i="9"/>
  <c r="P211" i="9"/>
  <c r="P212" i="9"/>
  <c r="P213" i="9"/>
  <c r="P214" i="9"/>
  <c r="P215" i="9"/>
  <c r="P216" i="9"/>
  <c r="P217" i="9"/>
  <c r="P218" i="9"/>
  <c r="P219" i="9"/>
  <c r="P220" i="9"/>
  <c r="P221" i="9"/>
  <c r="P222" i="9"/>
  <c r="P223" i="9"/>
  <c r="P224" i="9"/>
  <c r="P225" i="9"/>
  <c r="P226" i="9"/>
  <c r="P227" i="9"/>
  <c r="P228" i="9"/>
  <c r="P7" i="9"/>
  <c r="I8" i="9"/>
  <c r="I9" i="9"/>
  <c r="I10" i="9"/>
  <c r="I11" i="9"/>
  <c r="I12" i="9"/>
  <c r="I13" i="9"/>
  <c r="I14" i="9"/>
  <c r="I15" i="9"/>
  <c r="I16" i="9"/>
  <c r="I17" i="9"/>
  <c r="I18" i="9"/>
  <c r="I19" i="9"/>
  <c r="I20" i="9"/>
  <c r="I21" i="9"/>
  <c r="I22" i="9"/>
  <c r="I23" i="9"/>
  <c r="I24" i="9"/>
  <c r="I25" i="9"/>
  <c r="I26" i="9"/>
  <c r="I27" i="9"/>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I82" i="9"/>
  <c r="I83" i="9"/>
  <c r="I84" i="9"/>
  <c r="I85" i="9"/>
  <c r="I86" i="9"/>
  <c r="I87" i="9"/>
  <c r="I88" i="9"/>
  <c r="I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 r="G134" i="9"/>
  <c r="G135" i="9"/>
  <c r="G136" i="9"/>
  <c r="G137" i="9"/>
  <c r="G138" i="9"/>
  <c r="G139" i="9"/>
  <c r="G140" i="9"/>
  <c r="G141" i="9"/>
  <c r="G142" i="9"/>
  <c r="G143" i="9"/>
  <c r="G144" i="9"/>
  <c r="G145" i="9"/>
  <c r="G146" i="9"/>
  <c r="G147" i="9"/>
  <c r="G148" i="9"/>
  <c r="G149" i="9"/>
  <c r="G150" i="9"/>
  <c r="G151" i="9"/>
  <c r="G152" i="9"/>
  <c r="G153" i="9"/>
  <c r="G154" i="9"/>
  <c r="G155" i="9"/>
  <c r="G156" i="9"/>
  <c r="G157" i="9"/>
  <c r="G158" i="9"/>
  <c r="G159" i="9"/>
  <c r="G160" i="9"/>
  <c r="G161" i="9"/>
  <c r="G162" i="9"/>
  <c r="G163" i="9"/>
  <c r="G164" i="9"/>
  <c r="G165" i="9"/>
  <c r="G166" i="9"/>
  <c r="G167" i="9"/>
  <c r="G168" i="9"/>
  <c r="G169" i="9"/>
  <c r="G170" i="9"/>
  <c r="G171" i="9"/>
  <c r="G172" i="9"/>
  <c r="G173" i="9"/>
  <c r="G174" i="9"/>
  <c r="G175" i="9"/>
  <c r="G176" i="9"/>
  <c r="G177" i="9"/>
  <c r="G178" i="9"/>
  <c r="G179" i="9"/>
  <c r="G180" i="9"/>
  <c r="G181" i="9"/>
  <c r="G182" i="9"/>
  <c r="G183" i="9"/>
  <c r="G184" i="9"/>
  <c r="G185" i="9"/>
  <c r="G186" i="9"/>
  <c r="G187" i="9"/>
  <c r="G188" i="9"/>
  <c r="G189" i="9"/>
  <c r="G190" i="9"/>
  <c r="G191" i="9"/>
  <c r="G192" i="9"/>
  <c r="G193" i="9"/>
  <c r="G194" i="9"/>
  <c r="G195" i="9"/>
  <c r="G196" i="9"/>
  <c r="G197" i="9"/>
  <c r="G198" i="9"/>
  <c r="G199" i="9"/>
  <c r="G200" i="9"/>
  <c r="G201" i="9"/>
  <c r="G202" i="9"/>
  <c r="G203" i="9"/>
  <c r="G204" i="9"/>
  <c r="G205" i="9"/>
  <c r="G206" i="9"/>
  <c r="G207" i="9"/>
  <c r="G208" i="9"/>
  <c r="G209" i="9"/>
  <c r="G210" i="9"/>
  <c r="G211" i="9"/>
  <c r="G212" i="9"/>
  <c r="G7" i="9"/>
  <c r="D216" i="13"/>
  <c r="D215" i="13"/>
  <c r="D214" i="13"/>
  <c r="D213" i="13"/>
  <c r="D212" i="13"/>
  <c r="D211" i="13"/>
  <c r="D210" i="13"/>
  <c r="D209" i="13"/>
  <c r="D208" i="13"/>
  <c r="D207" i="13"/>
  <c r="D206" i="13"/>
  <c r="D205" i="13"/>
  <c r="D204" i="13"/>
  <c r="D203" i="13"/>
  <c r="D202" i="13"/>
  <c r="D201" i="13"/>
  <c r="D200" i="13"/>
  <c r="D199" i="13"/>
  <c r="D198" i="13"/>
  <c r="D197" i="13"/>
  <c r="D196" i="13"/>
  <c r="D195" i="13"/>
  <c r="D194" i="13"/>
  <c r="D193" i="13"/>
  <c r="D192" i="13"/>
  <c r="D191" i="13"/>
  <c r="D190" i="13"/>
  <c r="D189" i="13"/>
  <c r="D188" i="13"/>
  <c r="D187" i="13"/>
  <c r="D186" i="13"/>
  <c r="D185" i="13"/>
  <c r="D184" i="13"/>
  <c r="D183" i="13"/>
  <c r="D182" i="13"/>
  <c r="D181" i="13"/>
  <c r="D180" i="13"/>
  <c r="D179" i="13"/>
  <c r="D178" i="13"/>
  <c r="D177" i="13"/>
  <c r="D176" i="13"/>
  <c r="D175" i="13"/>
  <c r="D174" i="13"/>
  <c r="D173" i="13"/>
  <c r="D172" i="13"/>
  <c r="D171" i="13"/>
  <c r="D170" i="13"/>
  <c r="D169" i="13"/>
  <c r="D168" i="13"/>
  <c r="D167" i="13"/>
  <c r="D166" i="13"/>
  <c r="D165" i="13"/>
  <c r="D164" i="13"/>
  <c r="D163" i="13"/>
  <c r="D162" i="13"/>
  <c r="D161" i="13"/>
  <c r="D160" i="13"/>
  <c r="D159" i="13"/>
  <c r="D158" i="13"/>
  <c r="D157" i="13"/>
  <c r="D156" i="13"/>
  <c r="D155" i="13"/>
  <c r="D154" i="13"/>
  <c r="D153" i="13"/>
  <c r="D152" i="13"/>
  <c r="D151" i="13"/>
  <c r="D150" i="13"/>
  <c r="D149" i="13"/>
  <c r="D148" i="13"/>
  <c r="D147" i="13"/>
  <c r="D146" i="13"/>
  <c r="D145" i="13"/>
  <c r="D144" i="13"/>
  <c r="D143" i="13"/>
  <c r="D142" i="13"/>
  <c r="D141" i="13"/>
  <c r="D140" i="13"/>
  <c r="D139" i="13"/>
  <c r="D138" i="13"/>
  <c r="D137" i="13"/>
  <c r="D136" i="13"/>
  <c r="D135" i="13"/>
  <c r="D134" i="13"/>
  <c r="D133" i="13"/>
  <c r="D132" i="13"/>
  <c r="D131" i="13"/>
  <c r="D130" i="13"/>
  <c r="D129" i="13"/>
  <c r="D128" i="13"/>
  <c r="D127" i="13"/>
  <c r="D126" i="13"/>
  <c r="D125" i="13"/>
  <c r="D124" i="13"/>
  <c r="D123" i="13"/>
  <c r="D122" i="13"/>
  <c r="D121" i="13"/>
  <c r="D120" i="13"/>
  <c r="D119" i="13"/>
  <c r="D118" i="13"/>
  <c r="D117" i="13"/>
  <c r="D116" i="13"/>
  <c r="D115" i="13"/>
  <c r="D114" i="13"/>
  <c r="D113" i="13"/>
  <c r="D112" i="13"/>
  <c r="D111" i="13"/>
  <c r="D110" i="13"/>
  <c r="D109" i="13"/>
  <c r="D108" i="13"/>
  <c r="D107" i="13"/>
  <c r="D106" i="13"/>
  <c r="D105" i="13"/>
  <c r="D104" i="13"/>
  <c r="D103" i="13"/>
  <c r="D102" i="13"/>
  <c r="D101" i="13"/>
  <c r="D100" i="13"/>
  <c r="D99" i="13"/>
  <c r="D98" i="13"/>
  <c r="D97" i="13"/>
  <c r="D96" i="13"/>
  <c r="D95" i="13"/>
  <c r="D94" i="13"/>
  <c r="D93" i="13"/>
  <c r="D92" i="13"/>
  <c r="D91" i="13"/>
  <c r="D90" i="13"/>
  <c r="D89" i="13"/>
  <c r="D88" i="13"/>
  <c r="D87" i="13"/>
  <c r="D86" i="13"/>
  <c r="D85" i="13"/>
  <c r="D84" i="13"/>
  <c r="D83" i="13"/>
  <c r="D82" i="13"/>
  <c r="D81" i="13"/>
  <c r="D80" i="13"/>
  <c r="D79" i="13"/>
  <c r="D78" i="13"/>
  <c r="D77" i="13"/>
  <c r="D76" i="13"/>
  <c r="D75" i="13"/>
  <c r="D74" i="13"/>
  <c r="D73" i="13"/>
  <c r="D72" i="13"/>
  <c r="D71" i="13"/>
  <c r="D70" i="13"/>
  <c r="D69" i="13"/>
  <c r="D68" i="13"/>
  <c r="D67" i="13"/>
  <c r="D66" i="13"/>
  <c r="D65" i="13"/>
  <c r="D64" i="13"/>
  <c r="D63" i="13"/>
  <c r="D62" i="13"/>
  <c r="D61" i="13"/>
  <c r="D60" i="13"/>
  <c r="D59" i="13"/>
  <c r="D58" i="13"/>
  <c r="D57" i="13"/>
  <c r="D56" i="13"/>
  <c r="D55" i="13"/>
  <c r="D54" i="13"/>
  <c r="D53" i="13"/>
  <c r="D52" i="13"/>
  <c r="D51" i="13"/>
  <c r="D50" i="13"/>
  <c r="D49" i="13"/>
  <c r="D48" i="13"/>
  <c r="D47" i="13"/>
  <c r="D46" i="13"/>
  <c r="D45" i="13"/>
  <c r="D44" i="13"/>
  <c r="D43" i="13"/>
  <c r="D42" i="13"/>
  <c r="D41" i="13"/>
  <c r="D40" i="13"/>
  <c r="D39" i="13"/>
  <c r="D38" i="13"/>
  <c r="D37" i="13"/>
  <c r="D36" i="13"/>
  <c r="D35" i="13"/>
  <c r="D34" i="13"/>
  <c r="D33" i="13"/>
  <c r="D32" i="13"/>
  <c r="D31" i="13"/>
  <c r="D30" i="13"/>
  <c r="D29" i="13"/>
  <c r="D28" i="13"/>
  <c r="D27" i="13"/>
  <c r="D26" i="13"/>
  <c r="D25" i="13"/>
  <c r="D24" i="13"/>
  <c r="D23" i="13"/>
  <c r="D22" i="13"/>
  <c r="D21" i="13"/>
  <c r="D20" i="13"/>
  <c r="D19" i="13"/>
  <c r="D18" i="13"/>
  <c r="D17" i="13"/>
  <c r="D16" i="13"/>
  <c r="D15" i="13"/>
  <c r="D14" i="13"/>
  <c r="D13" i="13"/>
  <c r="D12" i="13"/>
  <c r="D11" i="13"/>
  <c r="D10" i="13"/>
  <c r="D9" i="13"/>
  <c r="D8" i="13"/>
  <c r="D7" i="13"/>
  <c r="D6" i="13"/>
  <c r="D5" i="13"/>
  <c r="D4" i="13"/>
  <c r="D3" i="13"/>
  <c r="D2" i="13"/>
  <c r="E60" i="11"/>
  <c r="E17" i="11"/>
  <c r="E66" i="11"/>
  <c r="E11" i="11"/>
  <c r="E48" i="11"/>
  <c r="E23" i="11"/>
  <c r="E35" i="11"/>
  <c r="E41" i="11"/>
  <c r="E29" i="11"/>
  <c r="E54" i="11"/>
  <c r="E16" i="11" l="1"/>
  <c r="E22" i="11"/>
  <c r="E46" i="11" l="1"/>
  <c r="E20" i="11"/>
  <c r="E21" i="11" s="1"/>
  <c r="E14" i="11"/>
  <c r="E15" i="11" s="1"/>
  <c r="E38" i="11"/>
  <c r="E39" i="11" s="1"/>
  <c r="E32" i="11"/>
  <c r="E33" i="11" s="1"/>
  <c r="E26" i="11"/>
  <c r="E27" i="11" s="1"/>
</calcChain>
</file>

<file path=xl/sharedStrings.xml><?xml version="1.0" encoding="utf-8"?>
<sst xmlns="http://schemas.openxmlformats.org/spreadsheetml/2006/main" count="3946" uniqueCount="706">
  <si>
    <t>Pag</t>
  </si>
  <si>
    <t>ESPECIE</t>
  </si>
  <si>
    <t>Alerce</t>
  </si>
  <si>
    <t>Alerce - Canelo - Cipres</t>
  </si>
  <si>
    <t>Araucaria</t>
  </si>
  <si>
    <t>Avellano</t>
  </si>
  <si>
    <t>Avellano - Ulmo</t>
  </si>
  <si>
    <t>Canelo</t>
  </si>
  <si>
    <t>Canelo - Tiaca - Avellano</t>
  </si>
  <si>
    <t>Coihue</t>
  </si>
  <si>
    <t>Coihue - Mañío - Roble</t>
  </si>
  <si>
    <t>Coihue de Chiloe</t>
  </si>
  <si>
    <t>Hualo</t>
  </si>
  <si>
    <t>Laurel - Tepa - Trevo</t>
  </si>
  <si>
    <t>Lenga</t>
  </si>
  <si>
    <t>Lenga - Coihue</t>
  </si>
  <si>
    <t>Estructura</t>
  </si>
  <si>
    <t>Bosque Adulto</t>
  </si>
  <si>
    <t>Nombre científico</t>
  </si>
  <si>
    <t>Lingue</t>
  </si>
  <si>
    <t>Sin información</t>
  </si>
  <si>
    <t>Fitzroya cupressoides</t>
  </si>
  <si>
    <t>Persea lingue</t>
  </si>
  <si>
    <t>Luma</t>
  </si>
  <si>
    <t>Amomyrtus luma</t>
  </si>
  <si>
    <t>Mañio de hojas cortas</t>
  </si>
  <si>
    <t>Saxegothaea conspicua</t>
  </si>
  <si>
    <t>Mañio de hojas punzantes</t>
  </si>
  <si>
    <t>Podocarpus nubigena</t>
  </si>
  <si>
    <t>Maqui</t>
  </si>
  <si>
    <t>Aristotelia chilensis</t>
  </si>
  <si>
    <t>Melí</t>
  </si>
  <si>
    <t>Amomyrtus meli</t>
  </si>
  <si>
    <t>Olivillo</t>
  </si>
  <si>
    <t>Aextoxicon punctatum</t>
  </si>
  <si>
    <t>Peumo - Maqui</t>
  </si>
  <si>
    <t>Cryptocarya alba - Aristotelia chilensis</t>
  </si>
  <si>
    <t>Radal</t>
  </si>
  <si>
    <t>Lomatia hirsuta</t>
  </si>
  <si>
    <t>Raulí</t>
  </si>
  <si>
    <t>Nothofagus alpina</t>
  </si>
  <si>
    <t>Plantación</t>
  </si>
  <si>
    <t>Roble</t>
  </si>
  <si>
    <t>Nothofagus obliqua</t>
  </si>
  <si>
    <t>Roble - Coihue</t>
  </si>
  <si>
    <t>Nothofagus obliqua - Nothofagus dombeyi</t>
  </si>
  <si>
    <t>Roble - Hualo</t>
  </si>
  <si>
    <t>Nothofagus obliqua - Nothofagus glauca</t>
  </si>
  <si>
    <t>Roble - Raulí</t>
  </si>
  <si>
    <t>Nothofagus obliqua - Nothofagus alpina</t>
  </si>
  <si>
    <t>Roble - Raulí - Hualo</t>
  </si>
  <si>
    <t>Nothofagus obliqua - Nothofagus alpina - Nothofagus glauca</t>
  </si>
  <si>
    <t>Tamarugo</t>
  </si>
  <si>
    <t>Prosopis tamarugo</t>
  </si>
  <si>
    <t>Tepa</t>
  </si>
  <si>
    <t>Laurelia philippiana</t>
  </si>
  <si>
    <t>Tepa - Tineo</t>
  </si>
  <si>
    <t>Tepa - Trevo</t>
  </si>
  <si>
    <t>Laurelia philippiana - Weinmannia trichosperma</t>
  </si>
  <si>
    <t>Laurelia philippiana - Dasyphyllum diacanthoides</t>
  </si>
  <si>
    <t>Tiaca - Avellano</t>
  </si>
  <si>
    <t>Caldcluvia paniculata - Gevuina avellana</t>
  </si>
  <si>
    <t>Tiaca - Lingue - Avellano</t>
  </si>
  <si>
    <t>Caldcluvia paniculata - Persea lingue - Gevuina avellana</t>
  </si>
  <si>
    <t>Tineo</t>
  </si>
  <si>
    <t>Weimania trichosperma</t>
  </si>
  <si>
    <t>Trevo</t>
  </si>
  <si>
    <t>Dasyphyllun diacanthoides</t>
  </si>
  <si>
    <t>Ulmo</t>
  </si>
  <si>
    <t>Eucryphia cordifolia</t>
  </si>
  <si>
    <t>Ulmo - Tineo</t>
  </si>
  <si>
    <t>Eucryphia cordifolia - Weimania trichosperma</t>
  </si>
  <si>
    <t>Gevuina avellana</t>
  </si>
  <si>
    <t>Renoval - Bosque Adulto</t>
  </si>
  <si>
    <t>Renoval</t>
  </si>
  <si>
    <t>Nothofagus pumilio</t>
  </si>
  <si>
    <t>Alerce - Ciprés</t>
  </si>
  <si>
    <t>Fitzroya cupressoides - Pilgerodendron uviferum</t>
  </si>
  <si>
    <t>Araucaria araucana</t>
  </si>
  <si>
    <t>Gevuina avellana - Eucryphia cordifolia</t>
  </si>
  <si>
    <t>Drimys winteri</t>
  </si>
  <si>
    <t>Fitzroya cupressoides - Drimys winteri - Pilgerodendron uviferum</t>
  </si>
  <si>
    <t>Drimys winteri - Caldcluvia paniculata - Gevuina avellana</t>
  </si>
  <si>
    <t>Nothofagus dombeyi</t>
  </si>
  <si>
    <t>Nothofagus dombeyi - Podocarpus nubigena - Nothofagus obliqua</t>
  </si>
  <si>
    <t>VOLUMEN</t>
  </si>
  <si>
    <t>Nothofagus nítida</t>
  </si>
  <si>
    <t>Laurelia sempervirens - Laurelia philippiana - Dasyphyllum diacanthoides</t>
  </si>
  <si>
    <t>Nothofagus glauca</t>
  </si>
  <si>
    <t>Fase de Envejecimiento</t>
  </si>
  <si>
    <t>Fase de Desmoronamiento</t>
  </si>
  <si>
    <t>Nothofagus pumilio - Nothofagus dombeyi</t>
  </si>
  <si>
    <t>Sin nombre</t>
  </si>
  <si>
    <t>V = 0.001863* D* H - 0.015086* D</t>
  </si>
  <si>
    <t>V = - 0.315 + 0.037* D</t>
  </si>
  <si>
    <t>9-10R</t>
  </si>
  <si>
    <t>7-9R</t>
  </si>
  <si>
    <t>8-9R</t>
  </si>
  <si>
    <t>8-9-XR</t>
  </si>
  <si>
    <t>Region</t>
  </si>
  <si>
    <t>Fuente</t>
  </si>
  <si>
    <t>Pais</t>
  </si>
  <si>
    <t>Chile</t>
  </si>
  <si>
    <t>Id_Volumen</t>
  </si>
  <si>
    <t>INFORMACION GENERAL</t>
  </si>
  <si>
    <t>USO DE LA PLANILLA CON EL SISTEMA DE PROCESAMIENTO DE INVENTARIOS FORESTALES CALYPER</t>
  </si>
  <si>
    <t>Division                      :     /</t>
  </si>
  <si>
    <t>Elevar a potencia   :    ^</t>
  </si>
  <si>
    <t>Suma                           :     +</t>
  </si>
  <si>
    <t>Resta                           :     -</t>
  </si>
  <si>
    <t>Multiplicacion         :     *</t>
  </si>
  <si>
    <t>Exponente e            :   exp</t>
  </si>
  <si>
    <t>logaritmo natural   :    ln</t>
  </si>
  <si>
    <t>logaritmo base 10  :    log</t>
  </si>
  <si>
    <t>Raiz cuadrada          :  sqrt</t>
  </si>
  <si>
    <t>V = (D/100)^2* (- 0.7363118 + 0.33301* H)</t>
  </si>
  <si>
    <t>V = (D/100)^2* 4.1675 + 0.1303* (- 6.3217 + 0.8706* H)</t>
  </si>
  <si>
    <t>V = D^2* (0.000286 + 0.0000215* H)</t>
  </si>
  <si>
    <t>V = 0.00976343 + 0.0000406346* D^2*H</t>
  </si>
  <si>
    <t>V = 0.0048874 + 0.000035024* D^2*H</t>
  </si>
  <si>
    <t>V = - 0.0000799 + 0.000033318* D^2*H</t>
  </si>
  <si>
    <t>V = 0.002874 + 0.00003998067* D^2*H</t>
  </si>
  <si>
    <t>V = 0.01270452 + 0.000031284* D^2*H</t>
  </si>
  <si>
    <t>V = 0.00762 + 0.000028017* D^2*H</t>
  </si>
  <si>
    <t>V = - 0.000802 + 0.000033316* D^2*H</t>
  </si>
  <si>
    <t>V = 0.01086 + 0.00003028* D^2*H</t>
  </si>
  <si>
    <t>V = 0.00207 + 0.00003* D^2*H</t>
  </si>
  <si>
    <t>V = - 0.00978 + 0.00002795* D^2*H</t>
  </si>
  <si>
    <t>V = 0.01337 + 0.0000299306* D^2*H</t>
  </si>
  <si>
    <t>V = 0.015958742 + 0.000034608* D^2*H</t>
  </si>
  <si>
    <t>V= 0.072208359 + 0.000026103* D^2*H</t>
  </si>
  <si>
    <t>V= - 0.032038365 + 0.00002631* D^2*H</t>
  </si>
  <si>
    <t>V = 0.073548424 + 0.000026413* D^2*H</t>
  </si>
  <si>
    <t>V = 0.003041611 + 0.0000352* D^2*H</t>
  </si>
  <si>
    <t>V = 0.02582821 + 0.000028502* D^2*H</t>
  </si>
  <si>
    <t>V = - 0.00184197 + 0.000031492* D^2*H</t>
  </si>
  <si>
    <t>V = 0.024623404 + 0.000030644* D^2*H</t>
  </si>
  <si>
    <t>V = 0.012742 + 0.0000300718* D^2*H^2</t>
  </si>
  <si>
    <t>V = 0.00697549 + 0.0000322071* D^2*H</t>
  </si>
  <si>
    <t>V = 0.012742 + 0.0000300718* D^2*H</t>
  </si>
  <si>
    <t>V = - 0.0086 + 0.0000309589* D^2*H</t>
  </si>
  <si>
    <t>V = - 0.00416 + 0.000031545* D^2*H</t>
  </si>
  <si>
    <t>V = - 0.02484 + 0.0000344272* D^2*H</t>
  </si>
  <si>
    <t>V = 0.005 + 0.00003151* D^2*H</t>
  </si>
  <si>
    <t>V = - 0.03272 + 0.000035978* D^2*H - 2.8597* 10^(-10)* (D^2*H)^2</t>
  </si>
  <si>
    <t>V = - 0.063254 + 0.000045* D^2*H - 8.99* 10^(-10)* (D^2*H)^2 + 9.297* 10^(-15)* (D^2*H)^3</t>
  </si>
  <si>
    <t>V = - 0.387862 + 0.000073* D^2*H - 1.692089* 10^(-10)* (D^2*H)^2 + 1.560314* 10^(-15)* (D^2*H)^3</t>
  </si>
  <si>
    <t>V = - 0.07139 + 0.000007722589697* D^2*H + 0.000539* D^2</t>
  </si>
  <si>
    <t>V = - 0.2129 + 0.000014* (D^2*H) + 0.000459* D^2</t>
  </si>
  <si>
    <t>V = 0.0094 + 0.00003413* D^2*H - 0.0000635* D^2</t>
  </si>
  <si>
    <t>V = - 0.10377 - 0.0000099208* (D^2*H) + 0.0009* D^2</t>
  </si>
  <si>
    <t>V = -0.08867 + 0.0000351* D^2*H + 0.0002135* D^2 + 0.007392* H</t>
  </si>
  <si>
    <t>V = 0.02031 + 0.00003509* D^2*H - 0.00008074* D^2 - 0.000635* H</t>
  </si>
  <si>
    <t>V = 0.01789 + 0.00003611* D^2*H - 0.0001299* D^2 -0.001196* H</t>
  </si>
  <si>
    <t>V = - 0.1052 + 0.00004606* D^2*H + 0.0001776* D^2 + 0.0002609* H</t>
  </si>
  <si>
    <t>V = 0.0313393 + 0.0000292* D^2*H - 0.0000174* D^3</t>
  </si>
  <si>
    <t>V = - 0.02359 + 3.10046* 10^(-5)* D^2*H - 1.9394* 10^(-10)* (D^2*H)^2</t>
  </si>
  <si>
    <t>V = - 0.031708 + 3.66839* 10^(-5)* D^2*H - 3.1425* 10^(-10)* (D^2*H)^2</t>
  </si>
  <si>
    <t>V = 0.3939 - 0.03501* D + 0.00142* D^2</t>
  </si>
  <si>
    <t>V = 0.247641 - 0.01494661* D + 0.0007925322* D^2</t>
  </si>
  <si>
    <t>V = 0.03744712 - 0.001943534* D + 0.0005492494* D^2</t>
  </si>
  <si>
    <t>V = - 0.074 + 0.003* D + 0.001* D^2</t>
  </si>
  <si>
    <t>V = - 0.069372 - 0.005363* D + 0.000748* D^2</t>
  </si>
  <si>
    <t>V = - 0.97089 + 0.000658* D^2</t>
  </si>
  <si>
    <t>V = - 0.06524 + 0.00062* D^2</t>
  </si>
  <si>
    <t>V = - 0.03 + 0.00063* D^2</t>
  </si>
  <si>
    <t>V = - 0.03588 + 0.00075* D^2</t>
  </si>
  <si>
    <t>V = - 0.0114 + 0.00063* D^2</t>
  </si>
  <si>
    <t>V = - 0.05476487 + 0.00073611* D^2</t>
  </si>
  <si>
    <t>V = - 0.0078 + 0.000871* D^2</t>
  </si>
  <si>
    <t>V = 0.003155 + 0.000475* D^2</t>
  </si>
  <si>
    <t>V = 0.114037 + 0.000864* D^2</t>
  </si>
  <si>
    <t>V = - 0.02322 + 0.0006986* D^2</t>
  </si>
  <si>
    <t>V = - 0.0286 + 0.000726* D^2</t>
  </si>
  <si>
    <t>V = - 0.03616 + 0.00070162* D^2</t>
  </si>
  <si>
    <t>V = - 0.0218 + 0.0005626* D^2</t>
  </si>
  <si>
    <t>V = - 0.073996 + 0.000848* D^2</t>
  </si>
  <si>
    <t>V = - 0.03695309 + 0.00075407* D^2</t>
  </si>
  <si>
    <t>V = - 0.04220197 + 0.00067576* D^2</t>
  </si>
  <si>
    <t>V = 0.17079 + 3.1379* D^2* H/100000</t>
  </si>
  <si>
    <t>V = 0.20904 + 4.0358* D^2* H/100000</t>
  </si>
  <si>
    <t>V = 0.377 + 3.431* D^2* H/100000</t>
  </si>
  <si>
    <t>V = 0.0859142 + 0.0000988347* D^2 - 0.00104059* D* H + 0.0000465418* D^2*H</t>
  </si>
  <si>
    <t>V = 0.00089458 + 0.0002675789* D^2 + 0.0000162092* D^2*H</t>
  </si>
  <si>
    <t>V = -0.000608051 + 0.000081064* D^2 + 0.00061803* D* H + 0.0000199* D^2*H</t>
  </si>
  <si>
    <t>V = - 0.3767 + 0.0002* D^2 + 0.0198* H</t>
  </si>
  <si>
    <t>V = - 0.1185 + 0.0005* D^2 + 0.0091* H</t>
  </si>
  <si>
    <t>V = - 0.041488 + 0.000448* D^2 + 0.003063* H</t>
  </si>
  <si>
    <t>V = 0.085 + 0.0000193* D^3</t>
  </si>
  <si>
    <t>V = 0.09988 + 0.000019* D^3</t>
  </si>
  <si>
    <t>V = 0.007019 + 0.00002229* D^3</t>
  </si>
  <si>
    <t>V = 0.03655 + 0.00002* D^3</t>
  </si>
  <si>
    <t>V = -0.2667224 - 0.0000005079614* D^3 + 0.000048* D^2*H</t>
  </si>
  <si>
    <t>V = 0.001* D^2 - 0.001* D - 0.026</t>
  </si>
  <si>
    <t>V = 0.000025* D^2*H + 1.4085* 10^(-10)* (D^2*H)^2 - 1.28933* 10^(-15)* (D^2*H)^3</t>
  </si>
  <si>
    <t>V = 0.000015* D^2*H + 3.676738* 10^(-10)* (D^2*H)^2 - 2.719* 10^(-15)* (D^2*H)^3</t>
  </si>
  <si>
    <t>V = 0.00003752* D^2*H - 3.06387* 10^(-10)* (D^2*H)^2</t>
  </si>
  <si>
    <t>V = 0.00003* (D^2*H) - 9.258* 10^(-11)* (D^2*H)^2</t>
  </si>
  <si>
    <t>V = 0.000038* (D^2*H) - 1.07637* 10^(-10)* (D^2*H)^2</t>
  </si>
  <si>
    <t>V = 0.000028* D^2*H + 7.0473* 10^(-10)* D^2*H^2 - 2.583* 10^(-14)* D^2*H^2</t>
  </si>
  <si>
    <t>V = 0.000019* D^2*H + 0.00024* D^2</t>
  </si>
  <si>
    <t>V = 0.000019* D^2*H + 0.000191* D^2</t>
  </si>
  <si>
    <t>V = 0.00003544* D^2*H + 0.00015692* D^2</t>
  </si>
  <si>
    <t>V = 0.00004057* D^2*H + 0.00009389* D^2</t>
  </si>
  <si>
    <t>V = 0.0000096543* D^2*H + 0.00035* D^2</t>
  </si>
  <si>
    <t>V = 0.000007357* D^2*H + 0.000371* D^2</t>
  </si>
  <si>
    <t>V = 0.0000077273* D^2*H + 0.000527* D^2</t>
  </si>
  <si>
    <t>V = 0.000013* D^2*H + 0.0000267* D^2</t>
  </si>
  <si>
    <t>V = 0.00004375* D^2*H + 0.00009836* D^2</t>
  </si>
  <si>
    <t>V = 0.00003915* D^2*H + 0.0000802* D^2</t>
  </si>
  <si>
    <t>V = 0.000018* (D^2*H) + 0.000243* D^2</t>
  </si>
  <si>
    <t>V = 0.000024* (D^2*H) + 0.000152* D^2</t>
  </si>
  <si>
    <t>V = 0.00005084* D^2*H + 0.000000468* D^2*H^2</t>
  </si>
  <si>
    <t>V = 0.0000351* D^2*H + 0.0002135* D^2 + 0.007392* H - 0.08867</t>
  </si>
  <si>
    <t>V = 0.00002032* D^2* H + 0.00000713* D^3</t>
  </si>
  <si>
    <t>V = 0.000007308044* D^2* H + 0.0005* D^2</t>
  </si>
  <si>
    <t>V = 0.000025* D^2*H</t>
  </si>
  <si>
    <t>V = 0.001126* D^1.84682</t>
  </si>
  <si>
    <t>V = exp(- 9.049)* D^1.95* H^0.749</t>
  </si>
  <si>
    <t>V = exp(- 8.425079)* (D^2*H)^0.792437</t>
  </si>
  <si>
    <t>V = exp(- 10.6026 - 0.00000044665* D^3 + 0.8021* ln(D^2*H) + 0.6757* ln(D))</t>
  </si>
  <si>
    <t>V = exp(- 10.312929 + 0.991795* ln(D^2*H))</t>
  </si>
  <si>
    <t>V = exp(- 10.0257 + 0.968963* ln(D^2*H))</t>
  </si>
  <si>
    <t>V = exp(- 10.8038017 + 1.071131157* ln(D^2*H))</t>
  </si>
  <si>
    <t>V = exp(- 10.51381 + 1.010275* ln(D^2*H))</t>
  </si>
  <si>
    <t>V = exp( (- 6.85116 + 1.6647* ln(D)))</t>
  </si>
  <si>
    <t>V = exp( (- 7.79199 + 2.0737* ln(D)))</t>
  </si>
  <si>
    <t>V = exp((- 7.9911 + 2.13606* ln(D)))</t>
  </si>
  <si>
    <t>V = exp((- 9.8164928 + 1.7003591* ln(D) + 1.0726914* ln(H)))</t>
  </si>
  <si>
    <t>V = exp((- 9.970339 + 2.4774308* ln(D) + 0.313590783* ln(H)))</t>
  </si>
  <si>
    <t>V = exp( (- 8.666544 + 2.149093* ln(D) + 0.2508636* ln(H)))</t>
  </si>
  <si>
    <t>V = exp((- 10.291067 + 0.974113* ln(D^2*H)))</t>
  </si>
  <si>
    <t>V = exp((- 10.12171 + 0.9610084* ln(D^2*H)))</t>
  </si>
  <si>
    <t>V = exp( (- 10.367 + 0.997323* ln(D^2*H)))</t>
  </si>
  <si>
    <t>V = exp((- 10.121633 + 0.963638* ln(D^2*H)))</t>
  </si>
  <si>
    <t>V = exp(- 9.08544 + 0.882965* ln(D^2*H))</t>
  </si>
  <si>
    <t>V = exp(- 9.519438 + 0.9152567* ln(D^2*H))</t>
  </si>
  <si>
    <t>V = exp((- 9.915425 + 0.939798* ln(D^2*H)))</t>
  </si>
  <si>
    <t>V = exp( - 9.50235389 + 0.9044538* ln(D^2*H))</t>
  </si>
  <si>
    <t>V = exp((- 9.915295 + 0.937855* ln(D^2*H)))</t>
  </si>
  <si>
    <t>V = exp((- 10.1509 + 0.975675185* ln(D^2*H)))</t>
  </si>
  <si>
    <t>V = exp(- 9.9182 + 0.966942* ln( D^2*H))</t>
  </si>
  <si>
    <t>V = exp(- 9.77474858 + 0.94166084* ln(D^2*H))</t>
  </si>
  <si>
    <t>V = exp( (- 10.53493 + 1.020495* ln(D^2*H)))</t>
  </si>
  <si>
    <t>V = exp((- 10.269013 + 0.99643* ln(D^2*H)))</t>
  </si>
  <si>
    <t>V = exp( (- 9.3047 + 2.40424* ln(H)))</t>
  </si>
  <si>
    <t>V = exp(- 9.285)* D^2.015* H^0.73</t>
  </si>
  <si>
    <t>V = exp(- 9.064)* D^1.918* H^0.771</t>
  </si>
  <si>
    <t>Solo se permiten los siguientes operadores. Si se incluye alguno diferente el resultado de volumen se escribira en rojo y con un codigo de error.</t>
  </si>
  <si>
    <t>Tambien apareceran en rojo los volumenes negativos debido a que los parametros D y H estan fuera de rango.</t>
  </si>
  <si>
    <t xml:space="preserve">CHEQUEO DEL CALCULO DE VOLUMEN </t>
  </si>
  <si>
    <t>Otros requisitos de la formula de volumen:</t>
  </si>
  <si>
    <t>Otros comentarios</t>
  </si>
  <si>
    <t>Otros casos</t>
  </si>
  <si>
    <t>Se pueden crear mas hojas con informacion que cada usuario desee, pero no se recomienda para no aumentar mucho el tamaño del archivo y especialmente no incluir tablas dinamicas.</t>
  </si>
  <si>
    <t>V = 0.00265 + 0.00002795* D^2*H</t>
  </si>
  <si>
    <t>V = (D/100)^2* (1.7972 + 0.3529* (- 0.1895 + 0.6633* H))</t>
  </si>
  <si>
    <t>V = (D/100)^2* (- 0.73691 + 0.33301* H)</t>
  </si>
  <si>
    <t>Coihue - Coihue de Magallanes</t>
  </si>
  <si>
    <t>V = (D/100)^2* (- 2.96307 + 0.4779* H)</t>
  </si>
  <si>
    <t>Ñirre</t>
  </si>
  <si>
    <t>Arrayán</t>
  </si>
  <si>
    <t>V = - 0.0153415 + 0.0000602163* D^2*H</t>
  </si>
  <si>
    <t>V = 0.0000799 + 0.000033318* D^2*H</t>
  </si>
  <si>
    <t>V = -0.02266 + 0.00003103* D^2*H</t>
  </si>
  <si>
    <t>V = 0.01222 + 0.0000315502* D^2*H</t>
  </si>
  <si>
    <t>V = 0.401 + 0.0000318* D^2*H</t>
  </si>
  <si>
    <t>V = 0.0026518 + 0.0000206* D^2*H</t>
  </si>
  <si>
    <t>Cipres de las Guaitecas</t>
  </si>
  <si>
    <t>V = - 0.001846 + 0.000037* D^2*H</t>
  </si>
  <si>
    <t>V = - 0.006066 + 0.000032* D^2*H</t>
  </si>
  <si>
    <t>V = 0.01210478 + 0.000029462* D^2*H</t>
  </si>
  <si>
    <t>V = 0.004656537 + 0.000032538* D^2*H</t>
  </si>
  <si>
    <t>V = - 0.000751218791 + 0.0000386766673* D^2*H</t>
  </si>
  <si>
    <t>V = 0.085762209 + 0.000045139* D^2*H</t>
  </si>
  <si>
    <t>Coihue de Magallanes</t>
  </si>
  <si>
    <t>V = - 0.020184745 + 0.000036075* D^2*H</t>
  </si>
  <si>
    <t>V = 0.034547117 + 0.0000317108* D^2*H</t>
  </si>
  <si>
    <t>V = 0.00639217 + 0.0000309905* D^2*H</t>
  </si>
  <si>
    <t>V = 0.01110888 + 0.0000409735* D^2*H</t>
  </si>
  <si>
    <t>V = 0.00731631 + 0.0000311403* D^2*H</t>
  </si>
  <si>
    <t>V = 0.014168 + 0.000039* D^2*H</t>
  </si>
  <si>
    <t>V = 0.0306 + 0.000028475* D^2*H</t>
  </si>
  <si>
    <t>V = 0.0293 + 0.0000281* D^2*H</t>
  </si>
  <si>
    <t>V = 0.016092 + 0.00003* D^2*H</t>
  </si>
  <si>
    <t>V = 0.00893 + 0.0000159* D^2*H</t>
  </si>
  <si>
    <t>V = - 0.018946497 + 0.000048158* D^2*H</t>
  </si>
  <si>
    <t>V = 0.030311892 + 0.00003272319* D^2*H</t>
  </si>
  <si>
    <t>V = 0.222 + 0.00003753* D^2*H</t>
  </si>
  <si>
    <t>V = 0.06061936 + 0.0000280696* D^2*H</t>
  </si>
  <si>
    <t>V = 0.01411 + 0.00002689* D^2*H</t>
  </si>
  <si>
    <t>V = 0.0137104 + 0.000028899* D^2*H</t>
  </si>
  <si>
    <t>V = - 0.0017 + 0.000031623* D^2*H</t>
  </si>
  <si>
    <t>V = - 0.00085 + 0.00002888329* D^2*H</t>
  </si>
  <si>
    <t>V = - 0.032038365 + 0.00002631* D^2*H</t>
  </si>
  <si>
    <t>V = - 0.029804 + 0.000035112* D^2*H</t>
  </si>
  <si>
    <t>V = - 0.20643883 + 0.000033279* D^2*H</t>
  </si>
  <si>
    <t>V = - 0.002512368 + 0.000031228* D^2*H</t>
  </si>
  <si>
    <t>V = 0.00032298 + 0.000032138* D^2*H</t>
  </si>
  <si>
    <t>V = - 0.00729 + 0.00003146* D^2*H</t>
  </si>
  <si>
    <t>V = 0.000347 + 0.00003273* D^2*H</t>
  </si>
  <si>
    <t>V = - 0.07112 + 0.00003389* D^2*H</t>
  </si>
  <si>
    <t>V = exp((- 7.79199 + 2.07237* ln(D)))</t>
  </si>
  <si>
    <t>V = exp( - 9.307)* D^1.994* H^0.805</t>
  </si>
  <si>
    <t>V = exp(- 9.097)* D^1.968* H^0.732</t>
  </si>
  <si>
    <t>V = 0.0002853* D^1.610158* H^0.805079</t>
  </si>
  <si>
    <t>V = 0.0002009* D^1.64969* H^0.824845</t>
  </si>
  <si>
    <t>V = 0.0000965* D^1.862058* H^0.931029</t>
  </si>
  <si>
    <t>V = 0.001109* D^1.89411</t>
  </si>
  <si>
    <t>V = exp(0.8830638 - 197.5114* 1/sqrt(D^2*H))</t>
  </si>
  <si>
    <t>Nothofagus dombeyi - Nothofagus betuloides</t>
  </si>
  <si>
    <t>Nothofagus antarctica</t>
  </si>
  <si>
    <t>Myrceugenia apiculata</t>
  </si>
  <si>
    <t>Pilgerodendron uvifera</t>
  </si>
  <si>
    <t>Nothofagus betuloides</t>
  </si>
  <si>
    <t>V = exp(- 8.895)* D^1.893* H^0.735</t>
  </si>
  <si>
    <t>EXPLICACION DE LAS HOJA DE ESTA PLANILLA : [ m3arbol  ]</t>
  </si>
  <si>
    <t>Estas 3 etiquetas de columnas no se pueden mover ni cambiarle sus nombres.</t>
  </si>
  <si>
    <t>En este caso se agrego una serie de informacion que trae el compendio de los modelos y que sin duda es util para saber las caracteristicas de los modelos, pero como se dijo se trata de informacion no obligatoria.</t>
  </si>
  <si>
    <t>EXPLICACION DE LAS COLUMNAS DE LA HOJA  : [ m3arbol  ]</t>
  </si>
  <si>
    <t>Los volumenes de mas de 2 m3 por arbol (valor alto de volumen), no se marcan con error pero se escriben en azul por si se desean revisar.</t>
  </si>
  <si>
    <t>* Nota1 * :  Los modelos de volumen entregados son publicos y estan disponibles en internet para su chequeo.</t>
  </si>
  <si>
    <t>* Nota2 * :  Las formulas de volumen incluidas fueron transcritas a esta planilla, pero pudieran tener algun error, si algun usuario detecta algun problema favor informarlo por mail.</t>
  </si>
  <si>
    <t>* Nota3 * :  Las formulas de volumen solo se entregan en esta planilla para poder evaluar el software de procesamiento.</t>
  </si>
  <si>
    <t>* Nota4 * :  Calyper no tiene ninguna responsabilidad en los volumenes que entregan estos modelos y su uso es de exclusiva responsabilidad de casa usuario.</t>
  </si>
  <si>
    <t>Se recomienda chequear a en Excel el volumen de los modelos definidos antes de procesar el inventario .</t>
  </si>
  <si>
    <t>Resultado (m3/arbol)</t>
  </si>
  <si>
    <t>V = 0.033615 + 0.000023037788*D^2*H</t>
  </si>
  <si>
    <t>Pino radiata</t>
  </si>
  <si>
    <t>Instituto Forestal</t>
  </si>
  <si>
    <t>V = 0.033615 + 0.000024392952*D^2*H</t>
  </si>
  <si>
    <t>V = 0.033615 + 0.000025748116*D^2*H</t>
  </si>
  <si>
    <t>V = 0.033615 + 0.00002710328*D^2*H</t>
  </si>
  <si>
    <t>V=- 0.036302 + 0.000023326652*D^2*H</t>
  </si>
  <si>
    <t>V=- 0.036302 + 0.000024698808*D^2*H</t>
  </si>
  <si>
    <t>V=- 0.036302 + 0.000026070964*D^2*H</t>
  </si>
  <si>
    <t>V=- 0.036302 +0.00002744312*D^2*H</t>
  </si>
  <si>
    <t>Forestal Mininco-Para arboles &lt; 25 cm.</t>
  </si>
  <si>
    <t>Concepcion-Arauco</t>
  </si>
  <si>
    <t>Forestal Mininco-Para arboles &lt; 35 cm.</t>
  </si>
  <si>
    <t>FORVESA</t>
  </si>
  <si>
    <t>Bio-Bio, Malleco (excluido Arenales)</t>
  </si>
  <si>
    <t>Coeficiente Forma Girard</t>
  </si>
  <si>
    <t>Localidad</t>
  </si>
  <si>
    <t>Instituto Forestal-1992</t>
  </si>
  <si>
    <t>Eucalytus globulus</t>
  </si>
  <si>
    <t>Ovalle</t>
  </si>
  <si>
    <t>Monte Bajo</t>
  </si>
  <si>
    <t>V = 0</t>
  </si>
  <si>
    <t>Calyper</t>
  </si>
  <si>
    <t>Todos</t>
  </si>
  <si>
    <t>Sin Volumen</t>
  </si>
  <si>
    <t>Compendio de Funciones Dendrométricas del Bosque Nativo, Drake, Emanuelli y Acuña, UdeC</t>
  </si>
  <si>
    <t>Sugerido por CONAF para los planes de manejo cuando no se tiene fórmula de volumen.</t>
  </si>
  <si>
    <t>Formula del Cono Calculada al DAT</t>
  </si>
  <si>
    <t>V = (3.141592654* ((D/100* H)/(2* H - 2.6))^2* H)/3</t>
  </si>
  <si>
    <t>V = (3.141592654* (D/100)^2* H)/12</t>
  </si>
  <si>
    <t>Formula del Cono con Base proyectada desde el DAP</t>
  </si>
  <si>
    <t>Especie</t>
  </si>
  <si>
    <t>D</t>
  </si>
  <si>
    <t>DAP en cm</t>
  </si>
  <si>
    <t>H</t>
  </si>
  <si>
    <t>Altura en</t>
  </si>
  <si>
    <t>V= -0.299456 + 0.000023132784*D^2* H</t>
  </si>
  <si>
    <t>V= -0.299456 + 0.000024493536*D^2* H</t>
  </si>
  <si>
    <t>V= -0.299456 + 0.000025854288*D^2* H</t>
  </si>
  <si>
    <t>V= -0.299456 + 0.00002721504*D^2* H</t>
  </si>
  <si>
    <t>V= -0.016544 + 0.00002744657*D^2* H</t>
  </si>
  <si>
    <t>V=0.000017431* D^2 *H -0.000001* D^2* H^2 +0.000038826* D* H^2 -0.012666 * H +0.00000036 *D^3 *H +0.093512</t>
  </si>
  <si>
    <t>V=0.01838 -0.008789* H -0.0000708*D^2 +0.00002743* D^2* H</t>
  </si>
  <si>
    <t>V=0.000047783 *D^2 *H -0.00069101 *D^2 +0.19384 -0.013101 *H</t>
  </si>
  <si>
    <t>V = 0.037209753 + 0.00002662916735 *D^2 *H</t>
  </si>
  <si>
    <t>V = 0.02595703 + 0.000030292* D^2*H</t>
  </si>
  <si>
    <t>V= -0.15884 + 0.000023593008*D^2* H</t>
  </si>
  <si>
    <t>V= -0.15884 + 0.000024980832*D^2* H</t>
  </si>
  <si>
    <t>V= -0.15884 + 0.000026368656*D^2* H</t>
  </si>
  <si>
    <t>V= -0.15884 + 0.00002775648*D^2* H</t>
  </si>
  <si>
    <t>V = (D/100)^2* (- 0.51886 + 0.31913* H)</t>
  </si>
  <si>
    <t>V = 0.0381 + 0.4731* (D/100)^2* (- 5.081 + 0.7704* H)</t>
  </si>
  <si>
    <t>V = 0.0381 + 0.4731* (D/100)^2* (-5.0851 + 0.7704* H)</t>
  </si>
  <si>
    <t>$D$4</t>
  </si>
  <si>
    <t>Formula del Cono truncado con Base proyectada del DAP</t>
  </si>
  <si>
    <t>Genérica - Cono Medido al DAT</t>
  </si>
  <si>
    <t>Genérica - Cono medido al DAP  (Volumen desde la base al ápice)</t>
  </si>
  <si>
    <t>Arbol Muerto</t>
  </si>
  <si>
    <t>Clave</t>
  </si>
  <si>
    <t>DLU</t>
  </si>
  <si>
    <t>id</t>
  </si>
  <si>
    <t>ID_Volumen</t>
  </si>
  <si>
    <t>Hoja</t>
  </si>
  <si>
    <t>Lugar</t>
  </si>
  <si>
    <t>s/i</t>
  </si>
  <si>
    <t>Pos</t>
  </si>
  <si>
    <t>Región</t>
  </si>
  <si>
    <t>Nombre Científico</t>
  </si>
  <si>
    <t>R2</t>
  </si>
  <si>
    <t>EEE</t>
  </si>
  <si>
    <t>ECM(%)</t>
  </si>
  <si>
    <t>Tamaño M.</t>
  </si>
  <si>
    <t>Rango Diam.</t>
  </si>
  <si>
    <t>Rango Alt.</t>
  </si>
  <si>
    <t>Año</t>
  </si>
  <si>
    <t>VOL</t>
  </si>
  <si>
    <t>Formula</t>
  </si>
  <si>
    <t>Provincia de Valdivia</t>
  </si>
  <si>
    <t>Sandoval</t>
  </si>
  <si>
    <t>VTCc</t>
  </si>
  <si>
    <t>VBsc</t>
  </si>
  <si>
    <t>Provincia de Osorno y llanquihue</t>
  </si>
  <si>
    <t>Kawas</t>
  </si>
  <si>
    <t>VTSc</t>
  </si>
  <si>
    <t>Reserva Nacional Valdivia</t>
  </si>
  <si>
    <t>12 a 63</t>
  </si>
  <si>
    <t>Emanuelli</t>
  </si>
  <si>
    <t>VSSc</t>
  </si>
  <si>
    <t>22.2 a 23</t>
  </si>
  <si>
    <t>Cordillera de los Andes Provincia de Valdivia</t>
  </si>
  <si>
    <t>20 a 120</t>
  </si>
  <si>
    <t>10 a 20</t>
  </si>
  <si>
    <t>6.5 a 98</t>
  </si>
  <si>
    <t>8 a 28</t>
  </si>
  <si>
    <t>15 a 98</t>
  </si>
  <si>
    <t>Zona Costera provincia de Osorno y Llanquihue, Cordillera de Zarao</t>
  </si>
  <si>
    <t>Nabil</t>
  </si>
  <si>
    <t>Cordillera de Nahuelbuta</t>
  </si>
  <si>
    <t>UACh</t>
  </si>
  <si>
    <t>Reserva forestal de Malleco</t>
  </si>
  <si>
    <t>JICA</t>
  </si>
  <si>
    <t>Isla de Chiloé</t>
  </si>
  <si>
    <t>U de CH</t>
  </si>
  <si>
    <t>Jauja</t>
  </si>
  <si>
    <t>Nuñez y Peñaloza</t>
  </si>
  <si>
    <t>11.2 a 27.2</t>
  </si>
  <si>
    <t>Reserva Forestal Valdivia</t>
  </si>
  <si>
    <t>Gunkel</t>
  </si>
  <si>
    <t>Hacienda Chaihuin y Venecia</t>
  </si>
  <si>
    <t>10 a 75</t>
  </si>
  <si>
    <t>2 a 22</t>
  </si>
  <si>
    <t>Terranova SA</t>
  </si>
  <si>
    <t>Río Maullín - Lago Llanquihue - Seno de Reloncaví - Canal de Chacao - Faldeos del Volcán Calbuco - Cajón del Río Lenca</t>
  </si>
  <si>
    <t>Niebuhr</t>
  </si>
  <si>
    <t>Provincia de Osorno y Llanquihue</t>
  </si>
  <si>
    <t>Predio Quitaluto, Reserva Forestal Valdivia</t>
  </si>
  <si>
    <t>Tapia</t>
  </si>
  <si>
    <t>11 a 17</t>
  </si>
  <si>
    <t>20.3 a 77</t>
  </si>
  <si>
    <t>Isla Navarino</t>
  </si>
  <si>
    <t>Cordillera de la Costa</t>
  </si>
  <si>
    <t>Quiroz</t>
  </si>
  <si>
    <t>Llano central de la Provincia de Llanquihue</t>
  </si>
  <si>
    <t>40 a 150</t>
  </si>
  <si>
    <t>4 a 24</t>
  </si>
  <si>
    <t>Urzua, et al.</t>
  </si>
  <si>
    <t>Comuna de Quellón</t>
  </si>
  <si>
    <t>Cruz y Lara</t>
  </si>
  <si>
    <t>Real y Sandoval</t>
  </si>
  <si>
    <t>Cordillera Nahuelbuta (Predios BASA)</t>
  </si>
  <si>
    <t>15 a 110</t>
  </si>
  <si>
    <t>2 a 28</t>
  </si>
  <si>
    <t>Morrompulli</t>
  </si>
  <si>
    <t>Maureira</t>
  </si>
  <si>
    <t>VBCc</t>
  </si>
  <si>
    <t>Provincia de Llanquihue</t>
  </si>
  <si>
    <t>Las Palmas</t>
  </si>
  <si>
    <t>Area Neltume</t>
  </si>
  <si>
    <t>INFOR</t>
  </si>
  <si>
    <t>Panguipuli - Neltume</t>
  </si>
  <si>
    <t>Cubillos</t>
  </si>
  <si>
    <t>Predio Los Troncos</t>
  </si>
  <si>
    <t>Lavanderos</t>
  </si>
  <si>
    <t>Laguna Pedro Aguirre Cerda - Monte Picaflor</t>
  </si>
  <si>
    <t>Delgado</t>
  </si>
  <si>
    <t>Predio El Canelo</t>
  </si>
  <si>
    <t>Ferrando</t>
  </si>
  <si>
    <t>Río Maullín - Llanquihue - Seno de Reloncaví - Canal de Chacao - Faldeos del Volcán Clabuco - Cajón del río Lenca - Isla de Chiloé</t>
  </si>
  <si>
    <t>Zona Costera de la Provincia de Osorno y Llanquihue, Cordillera de Zarao</t>
  </si>
  <si>
    <t>12.5 a 88.2</t>
  </si>
  <si>
    <t>20 a 88.2</t>
  </si>
  <si>
    <t>Tierra del Fuego</t>
  </si>
  <si>
    <t>11 a 82</t>
  </si>
  <si>
    <t>11 a 30</t>
  </si>
  <si>
    <t>Llaimávida</t>
  </si>
  <si>
    <t>Nuñez y Real</t>
  </si>
  <si>
    <t>El Ranchillo</t>
  </si>
  <si>
    <t>El Colorado</t>
  </si>
  <si>
    <t>Barrales</t>
  </si>
  <si>
    <t>VICSc</t>
  </si>
  <si>
    <t>VICCc</t>
  </si>
  <si>
    <t>10 a 40</t>
  </si>
  <si>
    <t>Martínez</t>
  </si>
  <si>
    <t>Sector El Armerillo</t>
  </si>
  <si>
    <t>Valladares</t>
  </si>
  <si>
    <t>VLDSc</t>
  </si>
  <si>
    <t>San Clemente</t>
  </si>
  <si>
    <t>Bustos</t>
  </si>
  <si>
    <t>Constitución</t>
  </si>
  <si>
    <t>Pérez</t>
  </si>
  <si>
    <t>Rabones</t>
  </si>
  <si>
    <t>Carrasco</t>
  </si>
  <si>
    <t>Vega de Salas</t>
  </si>
  <si>
    <t>Vargas</t>
  </si>
  <si>
    <t>Picazo Alto</t>
  </si>
  <si>
    <t>Flandez</t>
  </si>
  <si>
    <t>Precordillera Andina</t>
  </si>
  <si>
    <t>7 a 60</t>
  </si>
  <si>
    <t>Cerro La Virgen</t>
  </si>
  <si>
    <t>17 a 39</t>
  </si>
  <si>
    <t>Siebert</t>
  </si>
  <si>
    <t>VNSc</t>
  </si>
  <si>
    <t>Alto Mañihuales</t>
  </si>
  <si>
    <t>15 a a100</t>
  </si>
  <si>
    <t>5 a 30</t>
  </si>
  <si>
    <t>Alvarez y Grosse</t>
  </si>
  <si>
    <t>Vase</t>
  </si>
  <si>
    <t>Manosalva</t>
  </si>
  <si>
    <t>Comuna de Río Rubens</t>
  </si>
  <si>
    <t>Mosqueda</t>
  </si>
  <si>
    <t>Reserva Forestal de Skiring y Predio Monte Alto</t>
  </si>
  <si>
    <t>12 a 82</t>
  </si>
  <si>
    <t>6.1 A 27.7</t>
  </si>
  <si>
    <t>Schmidt y Urzúa.</t>
  </si>
  <si>
    <t>25 A 80</t>
  </si>
  <si>
    <t>Isla de Tierra del Fuego</t>
  </si>
  <si>
    <t>Garib</t>
  </si>
  <si>
    <t>Reserva Forestal Coyhaique</t>
  </si>
  <si>
    <t>Vera</t>
  </si>
  <si>
    <t>30 y *</t>
  </si>
  <si>
    <t>Santelices</t>
  </si>
  <si>
    <t>Loncoche</t>
  </si>
  <si>
    <t>Corti</t>
  </si>
  <si>
    <t>10.6 a 41.1</t>
  </si>
  <si>
    <t>10.3 a 58</t>
  </si>
  <si>
    <t>21 a 58</t>
  </si>
  <si>
    <t>Area de Cumleufu, Cordilera de la Costa, Comuna de Corral, provincia de Valdivia</t>
  </si>
  <si>
    <t>11.3 a 79</t>
  </si>
  <si>
    <t>Hacienda Chaihuin y Venecia Cordillera de la Costa</t>
  </si>
  <si>
    <t>15 a 60</t>
  </si>
  <si>
    <t>2 a 18</t>
  </si>
  <si>
    <t>Reserva Forestal Malleco</t>
  </si>
  <si>
    <t>Río Maullín - Lago Llanquihue - Seno de Reloncaví - Canal de Chacao - Faldeos del Volcán Calbuco - Cajón del río Lenca</t>
  </si>
  <si>
    <t>11.7 a 82.8</t>
  </si>
  <si>
    <t>21.2 a 82.8</t>
  </si>
  <si>
    <t>Cordillera Nahuelbuta</t>
  </si>
  <si>
    <t>Zona Costera de la Provincia de Osorno y Llanquihue</t>
  </si>
  <si>
    <t>Hacienda Chaihuin y Venecia Cordillera de la Costa,  Provincia de Valdivia</t>
  </si>
  <si>
    <t>20 a 80</t>
  </si>
  <si>
    <t>4 a 22</t>
  </si>
  <si>
    <t>11.2 a 88.5</t>
  </si>
  <si>
    <t>21.5 a 88.5</t>
  </si>
  <si>
    <t>10 a 53</t>
  </si>
  <si>
    <t>8.5 a 26</t>
  </si>
  <si>
    <t>Maquehua</t>
  </si>
  <si>
    <t>Tucapel</t>
  </si>
  <si>
    <t>5 a 38</t>
  </si>
  <si>
    <t>5.5 a 23.5</t>
  </si>
  <si>
    <t>Quape, Emanuelli  y González</t>
  </si>
  <si>
    <t>Maquehua - Jauja - Melipeuco - Neltume - Llancacura</t>
  </si>
  <si>
    <t>Sector Plazuela</t>
  </si>
  <si>
    <t>Herrera y May</t>
  </si>
  <si>
    <t>JICA - INFOR</t>
  </si>
  <si>
    <t>Avilés</t>
  </si>
  <si>
    <t>Melipeuco</t>
  </si>
  <si>
    <t>Casas Viejas</t>
  </si>
  <si>
    <t>Puente et al.</t>
  </si>
  <si>
    <t>Casas Viejas - Pirihueico - Jauja</t>
  </si>
  <si>
    <t>Barría</t>
  </si>
  <si>
    <t>Riñihue</t>
  </si>
  <si>
    <t>Hernández</t>
  </si>
  <si>
    <t>Neltume</t>
  </si>
  <si>
    <t>Llancacura</t>
  </si>
  <si>
    <t>Pirihueico</t>
  </si>
  <si>
    <t>Predio Agua Fría</t>
  </si>
  <si>
    <t>Fundo Riquelme</t>
  </si>
  <si>
    <t>Trancas</t>
  </si>
  <si>
    <t>Vilches Alto</t>
  </si>
  <si>
    <t>7 a 63</t>
  </si>
  <si>
    <t>4 a 28.5</t>
  </si>
  <si>
    <t>Agua Fría (Forestal Millalemu)</t>
  </si>
  <si>
    <t>El Durazno (Forestal Millalemu)</t>
  </si>
  <si>
    <t>Nuñez</t>
  </si>
  <si>
    <t>VTsc</t>
  </si>
  <si>
    <t>San Fabián</t>
  </si>
  <si>
    <t>Rodríguez</t>
  </si>
  <si>
    <t>Nacimiento</t>
  </si>
  <si>
    <t>9.3 a 50.2</t>
  </si>
  <si>
    <t>9 a 21.3</t>
  </si>
  <si>
    <t>Quilleco</t>
  </si>
  <si>
    <t>9 a 27</t>
  </si>
  <si>
    <t>10.5 a 22.5</t>
  </si>
  <si>
    <t>Santa Bárbara</t>
  </si>
  <si>
    <t>9 a 40</t>
  </si>
  <si>
    <t>10 a 26</t>
  </si>
  <si>
    <t>Nacimiento, Quilleco y Santa Bárbara</t>
  </si>
  <si>
    <t>10 a 50.2</t>
  </si>
  <si>
    <t>6.5 a 26</t>
  </si>
  <si>
    <t>Nueva Etruria</t>
  </si>
  <si>
    <t>Jauja - Pirihueico</t>
  </si>
  <si>
    <t>Area de Neltume</t>
  </si>
  <si>
    <t>Grosse y Cubillos</t>
  </si>
  <si>
    <t>Predio Aillapán</t>
  </si>
  <si>
    <t>Provincias de Osorno y Llanquihue</t>
  </si>
  <si>
    <t>Radal - Picazo Alto</t>
  </si>
  <si>
    <t>Donoso</t>
  </si>
  <si>
    <t>Radal 7 Tazas</t>
  </si>
  <si>
    <t>12 a 45</t>
  </si>
  <si>
    <t>10 a 28</t>
  </si>
  <si>
    <t>Var</t>
  </si>
  <si>
    <t>5 a 45</t>
  </si>
  <si>
    <t>Provincia de Malleco</t>
  </si>
  <si>
    <t>10 a 55</t>
  </si>
  <si>
    <t>Reserva Nacional Pampa del Tamarugal</t>
  </si>
  <si>
    <t>Alvarez de Araya</t>
  </si>
  <si>
    <t>15 a 80</t>
  </si>
  <si>
    <t>Convenio SERPLAC - UACH</t>
  </si>
  <si>
    <t xml:space="preserve"> Provincia de Llanquihue</t>
  </si>
  <si>
    <t>Corvalán</t>
  </si>
  <si>
    <t>11.28 a 69</t>
  </si>
  <si>
    <t>21.8 a 69</t>
  </si>
  <si>
    <t>20 a 75</t>
  </si>
  <si>
    <t>2 a 14</t>
  </si>
  <si>
    <t>11.7 a 79.6</t>
  </si>
  <si>
    <t>10.4 a 98</t>
  </si>
  <si>
    <t>Zona de Llanquihue</t>
  </si>
  <si>
    <t>Autor</t>
  </si>
  <si>
    <t>JCJerezT</t>
  </si>
  <si>
    <t>Comprobación de la Función</t>
  </si>
  <si>
    <t>Reemplaza D por $C$3 y H por $C$4</t>
  </si>
  <si>
    <t>ID_Volumen a Validar</t>
  </si>
  <si>
    <t>Función de volumen Relacionada</t>
  </si>
  <si>
    <t>Especie:</t>
  </si>
  <si>
    <t>Instrucciones</t>
  </si>
  <si>
    <t>Reemplaza D por $D$3 y H por $D$4</t>
  </si>
  <si>
    <t>$D$5</t>
  </si>
  <si>
    <t>Celda</t>
  </si>
  <si>
    <t>Valor</t>
  </si>
  <si>
    <t>Variable a remplazar por</t>
  </si>
  <si>
    <t>Con el objeto de asegurar al usuario que esta planilla estárá libre de virus, es que se evitó la incoporación de macros en esta hoja, por lo cual, hay acciones que requeriran de su intervencion manual.</t>
  </si>
  <si>
    <t xml:space="preserve">Por lo mismo, esta hoja utiliza la función "Sustituir" para reemplazar la Variable "D" (DAP) y "H" (Altura), por los valores de las celdas $D$4 y $D$5 respectivamente, por lo que se sugiere no modificar las celdas, salvo las que están en amarillo. </t>
  </si>
  <si>
    <t>Función de volumen a probar</t>
  </si>
  <si>
    <t>Hoja de validación de Funciones de Volumen</t>
  </si>
  <si>
    <t>Cada modelo de volumen debe ser identificado con un codigo unico, no importando su valor, solo que sea unico, numerico.</t>
  </si>
  <si>
    <t>Siempreverde con alerce</t>
  </si>
  <si>
    <t>Todas</t>
  </si>
  <si>
    <t>8-9 R</t>
  </si>
  <si>
    <t>7-9 R</t>
  </si>
  <si>
    <t>8-9-10 R</t>
  </si>
  <si>
    <t>9-10 R</t>
  </si>
  <si>
    <t>V = 0.0381 + 0.4731* ( D/100 )^2* (- 5.081 + 0.7704* H)</t>
  </si>
  <si>
    <t>V = (D/100 )^2* (- 0.51886 + 0.31913* H)</t>
  </si>
  <si>
    <t>V = 0.0381 + 0.4731* ( D/100 )^2* (-5.0851 + 0.7704* H)</t>
  </si>
  <si>
    <t>V = 0.025957030 + 0.000030292* D^2*H</t>
  </si>
  <si>
    <t>Finalmente, una vez validada la función de volumen, usted la puede agregar a la hoja "m3arbol" con un nuevo número de ID_Volumen, y número con el cual podrá ser utilizado para calcular el volumen para esa especie con el procesador Calyper.</t>
  </si>
  <si>
    <t>Esta planilla tiene los modelos de volumen (m3/arbol) para una gran cantidad de especies nativas y algunas de plantaciones de pino y eucalipto de Chile.</t>
  </si>
  <si>
    <t>Los modelos de BN fueron transcritos desde el "Compendio de funciones dendrométricas del bosque nativo",de los autores  Fernando Drake, Patricio Emanuelli y Eduardo Acuña - CONAF, U. de Concepción (Chile)</t>
  </si>
  <si>
    <t>A: Id_Volumen</t>
  </si>
  <si>
    <t>B: VOLUMEN</t>
  </si>
  <si>
    <t>D                                   : DAP del arbol de la parcela, esta letra es obligatoria y no puede cambiarse.</t>
  </si>
  <si>
    <t>H                                   : Altura del arbol de la parcela, esta letra es obligatoria y no puede cambiarse.</t>
  </si>
  <si>
    <t>Toda formula de volumen debe partir con el prefijo  "V=" y a continuacion va la escritura matematica del modelo en formato Excel.</t>
  </si>
  <si>
    <t>Si existen especies para el caso de bosque nativo que no tienen volumen y solo se desea registrar su presencia, entonces debe decir "V=0".</t>
  </si>
  <si>
    <t>C: ESPECIE</t>
  </si>
  <si>
    <t xml:space="preserve">VERIFICACIÓN DEL VOLUMEN RESULTANTE POSTERIOR AL PROCESO EN CALYPER. </t>
  </si>
  <si>
    <t>Este archivo le permite certificar los resultados de las funciones de volumen por especie, para su seguridad y la de su cliente.</t>
  </si>
  <si>
    <t>Tipo Vol</t>
  </si>
  <si>
    <r>
      <t xml:space="preserve">V = ((3.141592654* ((D/100* H)/(2* H - 2.6))^2* H)/3) - ((3.141592654* </t>
    </r>
    <r>
      <rPr>
        <b/>
        <sz val="8"/>
        <color rgb="FFC00000"/>
        <rFont val="Calibri"/>
        <family val="2"/>
        <scheme val="minor"/>
      </rPr>
      <t>(10</t>
    </r>
    <r>
      <rPr>
        <b/>
        <sz val="8"/>
        <color theme="9" tint="-0.499984740745262"/>
        <rFont val="Calibri"/>
        <family val="2"/>
        <scheme val="minor"/>
      </rPr>
      <t>/100)^3* H)/(12* (D/100)))</t>
    </r>
  </si>
  <si>
    <r>
      <t>V = ((3.141592654* ((D/100* H)/(2* H - 2.6))^2* H)/3) - ((3.141592654* (</t>
    </r>
    <r>
      <rPr>
        <b/>
        <sz val="8"/>
        <color rgb="FFC00000"/>
        <rFont val="Calibri"/>
        <family val="2"/>
        <scheme val="minor"/>
      </rPr>
      <t>20</t>
    </r>
    <r>
      <rPr>
        <b/>
        <sz val="8"/>
        <color theme="9" tint="-0.499984740745262"/>
        <rFont val="Calibri"/>
        <family val="2"/>
        <scheme val="minor"/>
      </rPr>
      <t>/100)^3* H)/(12* (D/100)))</t>
    </r>
  </si>
  <si>
    <t>Genérica - Cono Truncado medido al DAP (Volumen desde la Base a DLU = 10cm)</t>
  </si>
  <si>
    <t>Genérica - Cono Truncado medido al DAP (Volumen desde la Base a DLU = 20cm)</t>
  </si>
  <si>
    <r>
      <t>Este compendio esta disponible en la Web (</t>
    </r>
    <r>
      <rPr>
        <b/>
        <sz val="10"/>
        <color rgb="FFFF0000"/>
        <rFont val="Calibri"/>
        <family val="2"/>
        <scheme val="minor"/>
      </rPr>
      <t>https://bibliotecadigital.ciren.cl/items/9e2c4ff0-c14a-414c-a6fd-fe73295eda8b</t>
    </r>
    <r>
      <rPr>
        <sz val="10"/>
        <color theme="1"/>
        <rFont val="Calibri"/>
        <family val="2"/>
        <scheme val="minor"/>
      </rPr>
      <t>)</t>
    </r>
  </si>
  <si>
    <r>
      <t>Para usar esta planilla se debe renombrar esta planilla  a</t>
    </r>
    <r>
      <rPr>
        <b/>
        <sz val="10"/>
        <color theme="1"/>
        <rFont val="Calibri"/>
        <family val="2"/>
        <scheme val="minor"/>
      </rPr>
      <t xml:space="preserve">  'Modelos-Volumen.xlsx' </t>
    </r>
    <r>
      <rPr>
        <sz val="10"/>
        <color theme="1"/>
        <rFont val="Calibri"/>
        <family val="2"/>
        <scheme val="minor"/>
      </rPr>
      <t>y ser subida a la pagina WEB de Calyper.</t>
    </r>
  </si>
  <si>
    <r>
      <t>La planilla '</t>
    </r>
    <r>
      <rPr>
        <b/>
        <sz val="10"/>
        <color theme="1"/>
        <rFont val="Calibri"/>
        <family val="2"/>
        <scheme val="minor"/>
      </rPr>
      <t>Modelos-Volumen.xlsx'</t>
    </r>
    <r>
      <rPr>
        <sz val="10"/>
        <color theme="1"/>
        <rFont val="Calibri"/>
        <family val="2"/>
        <scheme val="minor"/>
      </rPr>
      <t xml:space="preserve"> es la que contiene los modelos matematicos de volumen y que el software Calyper lee para calcular los volumenes de los arboles de las parcelas.</t>
    </r>
  </si>
  <si>
    <r>
      <t>La hoja '</t>
    </r>
    <r>
      <rPr>
        <b/>
        <sz val="10"/>
        <color theme="1"/>
        <rFont val="Calibri"/>
        <family val="2"/>
        <scheme val="minor"/>
      </rPr>
      <t>m3arbol</t>
    </r>
    <r>
      <rPr>
        <sz val="10"/>
        <color theme="1"/>
        <rFont val="Calibri"/>
        <family val="2"/>
        <scheme val="minor"/>
      </rPr>
      <t>' es la que tiene los modelos de volumen con que procesa Calyper.</t>
    </r>
  </si>
  <si>
    <r>
      <t>La hoja '</t>
    </r>
    <r>
      <rPr>
        <b/>
        <sz val="10"/>
        <color theme="1"/>
        <rFont val="Calibri"/>
        <family val="2"/>
        <scheme val="minor"/>
      </rPr>
      <t>m3arbo</t>
    </r>
    <r>
      <rPr>
        <sz val="10"/>
        <color theme="1"/>
        <rFont val="Calibri"/>
        <family val="2"/>
        <scheme val="minor"/>
      </rPr>
      <t>l' obligatoriamente tiene que tener las siguientes 3 columnas o encabezados:</t>
    </r>
  </si>
  <si>
    <r>
      <t>1)</t>
    </r>
    <r>
      <rPr>
        <b/>
        <sz val="10"/>
        <color rgb="FFFF0000"/>
        <rFont val="Calibri"/>
        <family val="2"/>
        <scheme val="minor"/>
      </rPr>
      <t xml:space="preserve"> Id_Volumen</t>
    </r>
  </si>
  <si>
    <r>
      <t xml:space="preserve">2) </t>
    </r>
    <r>
      <rPr>
        <b/>
        <sz val="10"/>
        <color rgb="FFFF0000"/>
        <rFont val="Calibri"/>
        <family val="2"/>
        <scheme val="minor"/>
      </rPr>
      <t>VOLUMEN</t>
    </r>
  </si>
  <si>
    <r>
      <t xml:space="preserve">3) </t>
    </r>
    <r>
      <rPr>
        <b/>
        <sz val="10"/>
        <color rgb="FFFF0000"/>
        <rFont val="Calibri"/>
        <family val="2"/>
        <scheme val="minor"/>
      </rPr>
      <t>ESPECIE</t>
    </r>
  </si>
  <si>
    <r>
      <t>El resto de las columnas de la hoja '</t>
    </r>
    <r>
      <rPr>
        <b/>
        <sz val="10"/>
        <color theme="1"/>
        <rFont val="Calibri"/>
        <family val="2"/>
        <scheme val="minor"/>
      </rPr>
      <t>m3arbol'</t>
    </r>
    <r>
      <rPr>
        <sz val="10"/>
        <color theme="1"/>
        <rFont val="Calibri"/>
        <family val="2"/>
        <scheme val="minor"/>
      </rPr>
      <t xml:space="preserve"> pueden estar vacias o etiquetadas libremente con la informacion que a cada usuario le sea de interes.</t>
    </r>
  </si>
  <si>
    <r>
      <t>La columna</t>
    </r>
    <r>
      <rPr>
        <b/>
        <sz val="10"/>
        <color rgb="FFFF0000"/>
        <rFont val="Calibri"/>
        <family val="2"/>
        <scheme val="minor"/>
      </rPr>
      <t xml:space="preserve"> Id_volumen</t>
    </r>
    <r>
      <rPr>
        <sz val="10"/>
        <color theme="1"/>
        <rFont val="Calibri"/>
        <family val="2"/>
        <scheme val="minor"/>
      </rPr>
      <t xml:space="preserve"> es un </t>
    </r>
    <r>
      <rPr>
        <b/>
        <sz val="10"/>
        <color theme="1"/>
        <rFont val="Calibri"/>
        <family val="2"/>
        <scheme val="minor"/>
      </rPr>
      <t>codigo numerico entero ( no decimal) &gt;= 0 unico</t>
    </r>
    <r>
      <rPr>
        <sz val="10"/>
        <color theme="1"/>
        <rFont val="Calibri"/>
        <family val="2"/>
        <scheme val="minor"/>
      </rPr>
      <t xml:space="preserve"> con que se identifica el modelo de volumen.</t>
    </r>
  </si>
  <si>
    <r>
      <t xml:space="preserve">El </t>
    </r>
    <r>
      <rPr>
        <b/>
        <sz val="10"/>
        <color rgb="FFFF0000"/>
        <rFont val="Calibri"/>
        <family val="2"/>
        <scheme val="minor"/>
      </rPr>
      <t>id_volumen</t>
    </r>
    <r>
      <rPr>
        <sz val="10"/>
        <color theme="1"/>
        <rFont val="Calibri"/>
        <family val="2"/>
        <scheme val="minor"/>
      </rPr>
      <t xml:space="preserve"> debera ser asociado a cada Parcela-Arbol-Especie en la columna </t>
    </r>
    <r>
      <rPr>
        <b/>
        <sz val="10"/>
        <color theme="1"/>
        <rFont val="Calibri"/>
        <family val="2"/>
        <scheme val="minor"/>
      </rPr>
      <t>DATA5</t>
    </r>
    <r>
      <rPr>
        <sz val="10"/>
        <color theme="1"/>
        <rFont val="Calibri"/>
        <family val="2"/>
        <scheme val="minor"/>
      </rPr>
      <t xml:space="preserve"> de la planilla "</t>
    </r>
    <r>
      <rPr>
        <sz val="10"/>
        <color rgb="FFFF0000"/>
        <rFont val="Calibri"/>
        <family val="2"/>
        <scheme val="minor"/>
      </rPr>
      <t>Parcela de Inventarios</t>
    </r>
    <r>
      <rPr>
        <sz val="10"/>
        <color theme="1"/>
        <rFont val="Calibri"/>
        <family val="2"/>
        <scheme val="minor"/>
      </rPr>
      <t>" realizada en terreno (ver planilla ejemplo).</t>
    </r>
  </si>
  <si>
    <r>
      <t xml:space="preserve">La columna </t>
    </r>
    <r>
      <rPr>
        <sz val="10"/>
        <color rgb="FFFF0000"/>
        <rFont val="Calibri"/>
        <family val="2"/>
        <scheme val="minor"/>
      </rPr>
      <t>VOLUMEN</t>
    </r>
    <r>
      <rPr>
        <sz val="10"/>
        <color theme="1"/>
        <rFont val="Calibri"/>
        <family val="2"/>
        <scheme val="minor"/>
      </rPr>
      <t xml:space="preserve"> contiene la formula matematica del modelo de volumen en formato Excel con que se evalua el volumen por arbol (m3/arb) con las variables D (DAP) y H (Altura del arbol).</t>
    </r>
  </si>
  <si>
    <r>
      <t xml:space="preserve">Los volumenes calculados se pueden chequear en el archivo : </t>
    </r>
    <r>
      <rPr>
        <b/>
        <sz val="10"/>
        <color theme="1"/>
        <rFont val="Calibri"/>
        <family val="2"/>
        <scheme val="minor"/>
      </rPr>
      <t>(9)-Volumenes-Check.xlsx</t>
    </r>
    <r>
      <rPr>
        <sz val="10"/>
        <color theme="1"/>
        <rFont val="Calibri"/>
        <family val="2"/>
        <scheme val="minor"/>
      </rPr>
      <t xml:space="preserve"> que es escrito en el directorio : \Openfields\CALYPER_Valida\Reportes\</t>
    </r>
  </si>
  <si>
    <r>
      <t>La columna</t>
    </r>
    <r>
      <rPr>
        <b/>
        <sz val="10"/>
        <color rgb="FFFF0000"/>
        <rFont val="Calibri"/>
        <family val="2"/>
        <scheme val="minor"/>
      </rPr>
      <t xml:space="preserve"> ESPECIE </t>
    </r>
    <r>
      <rPr>
        <sz val="10"/>
        <color theme="1"/>
        <rFont val="Calibri"/>
        <family val="2"/>
        <scheme val="minor"/>
      </rPr>
      <t>puede ir vacia, pero altamente se recomienda indicar a que especie corresponde el modelo matematico de volumen. Incluso es bueno agregar alguna caracteristica del modelo.</t>
    </r>
  </si>
  <si>
    <r>
      <t>Por simplicidad y control se recomienda que el archivo</t>
    </r>
    <r>
      <rPr>
        <b/>
        <sz val="10"/>
        <color theme="1"/>
        <rFont val="Calibri"/>
        <family val="2"/>
        <scheme val="minor"/>
      </rPr>
      <t xml:space="preserve"> 'Modelos-Volumen.xlsx'</t>
    </r>
    <r>
      <rPr>
        <sz val="10"/>
        <color theme="1"/>
        <rFont val="Calibri"/>
        <family val="2"/>
        <scheme val="minor"/>
      </rPr>
      <t xml:space="preserve"> tenga solo los modelos necesarios, pero esto no es estrictamente necesario.</t>
    </r>
  </si>
  <si>
    <r>
      <t>Para esto, puede evaluarla en esta planilla Excel utilizando la hoja "</t>
    </r>
    <r>
      <rPr>
        <b/>
        <sz val="10"/>
        <color theme="1"/>
        <rFont val="Calibri"/>
        <family val="2"/>
        <scheme val="minor"/>
      </rPr>
      <t>Validación de Funciones</t>
    </r>
    <r>
      <rPr>
        <sz val="10"/>
        <color theme="1"/>
        <rFont val="Calibri"/>
        <family val="2"/>
        <scheme val="minor"/>
      </rPr>
      <t xml:space="preserve">".  </t>
    </r>
  </si>
  <si>
    <r>
      <t>Una vez que las funciones estén validadas, usted podtá usarlas para el cáculo del volumen del inventario, invocando el numero del modelo (</t>
    </r>
    <r>
      <rPr>
        <sz val="10"/>
        <color theme="5" tint="-0.249977111117893"/>
        <rFont val="Calibri"/>
        <family val="2"/>
        <scheme val="minor"/>
      </rPr>
      <t>Id_Volumen</t>
    </r>
    <r>
      <rPr>
        <sz val="10"/>
        <color theme="1"/>
        <rFont val="Calibri"/>
        <family val="2"/>
        <scheme val="minor"/>
      </rPr>
      <t>) el la columna "</t>
    </r>
    <r>
      <rPr>
        <b/>
        <sz val="10"/>
        <color theme="1"/>
        <rFont val="Calibri"/>
        <family val="2"/>
        <scheme val="minor"/>
      </rPr>
      <t>AI"</t>
    </r>
    <r>
      <rPr>
        <sz val="10"/>
        <color theme="1"/>
        <rFont val="Calibri"/>
        <family val="2"/>
        <scheme val="minor"/>
      </rPr>
      <t xml:space="preserve"> (</t>
    </r>
    <r>
      <rPr>
        <sz val="10"/>
        <color theme="5" tint="-0.249977111117893"/>
        <rFont val="Calibri"/>
        <family val="2"/>
        <scheme val="minor"/>
      </rPr>
      <t>DATA5</t>
    </r>
    <r>
      <rPr>
        <sz val="10"/>
        <color theme="1"/>
        <rFont val="Calibri"/>
        <family val="2"/>
        <scheme val="minor"/>
      </rPr>
      <t>) de la planilla del inventario.</t>
    </r>
  </si>
  <si>
    <r>
      <t xml:space="preserve">Los volumenes que resultan del proceso Calyper quedan en el archivo : </t>
    </r>
    <r>
      <rPr>
        <b/>
        <sz val="10"/>
        <color rgb="FFFF0000"/>
        <rFont val="Calibri"/>
        <family val="2"/>
        <scheme val="minor"/>
      </rPr>
      <t>(9)-Volumenes-Check.xlsx, e</t>
    </r>
    <r>
      <rPr>
        <sz val="10"/>
        <color theme="1"/>
        <rFont val="Calibri"/>
        <family val="2"/>
        <scheme val="minor"/>
      </rPr>
      <t>n el directorio   :\Openfields\CALYPER_Valida\Reportes\</t>
    </r>
  </si>
  <si>
    <r>
      <rPr>
        <b/>
        <sz val="10"/>
        <color rgb="FFFF0000"/>
        <rFont val="Calibri"/>
        <family val="2"/>
        <scheme val="minor"/>
      </rPr>
      <t>ERRORES</t>
    </r>
    <r>
      <rPr>
        <b/>
        <sz val="10"/>
        <color theme="1"/>
        <rFont val="Calibri"/>
        <family val="2"/>
        <scheme val="minor"/>
      </rPr>
      <t xml:space="preserve"> TIPICOS DE VOLUMEN CALCULADO </t>
    </r>
  </si>
  <si>
    <r>
      <rPr>
        <b/>
        <sz val="10"/>
        <color theme="1"/>
        <rFont val="Calibri"/>
        <family val="2"/>
        <scheme val="minor"/>
      </rPr>
      <t>Archivo :</t>
    </r>
    <r>
      <rPr>
        <sz val="10"/>
        <color rgb="FFFF0000"/>
        <rFont val="Calibri"/>
        <family val="2"/>
        <scheme val="minor"/>
      </rPr>
      <t xml:space="preserve"> </t>
    </r>
    <r>
      <rPr>
        <b/>
        <sz val="10"/>
        <color rgb="FFFF0000"/>
        <rFont val="Calibri"/>
        <family val="2"/>
        <scheme val="minor"/>
      </rPr>
      <t>Parcelas de Inventario.xlsx</t>
    </r>
  </si>
  <si>
    <r>
      <t>El archivo con las</t>
    </r>
    <r>
      <rPr>
        <b/>
        <sz val="10"/>
        <color theme="1"/>
        <rFont val="Calibri"/>
        <family val="2"/>
        <scheme val="minor"/>
      </rPr>
      <t xml:space="preserve"> parcelas del inventario</t>
    </r>
    <r>
      <rPr>
        <sz val="10"/>
        <color theme="1"/>
        <rFont val="Calibri"/>
        <family val="2"/>
        <scheme val="minor"/>
      </rPr>
      <t xml:space="preserve"> debe tener el codigo de volumen en la columna</t>
    </r>
    <r>
      <rPr>
        <b/>
        <sz val="10"/>
        <color rgb="FFFF0000"/>
        <rFont val="Calibri"/>
        <family val="2"/>
        <scheme val="minor"/>
      </rPr>
      <t xml:space="preserve"> "DATA5"</t>
    </r>
    <r>
      <rPr>
        <sz val="10"/>
        <color theme="1"/>
        <rFont val="Calibri"/>
        <family val="2"/>
        <scheme val="minor"/>
      </rPr>
      <t>, y con este valor se accede a la formula de volumen a evaluar contenida en el archivo</t>
    </r>
    <r>
      <rPr>
        <b/>
        <sz val="10"/>
        <color theme="1"/>
        <rFont val="Calibri"/>
        <family val="2"/>
        <scheme val="minor"/>
      </rPr>
      <t xml:space="preserve"> 'Modelos-Volumen.xlsx'</t>
    </r>
  </si>
  <si>
    <r>
      <t>Cualquier codigo digitado en la columna</t>
    </r>
    <r>
      <rPr>
        <sz val="10"/>
        <color rgb="FFFF0000"/>
        <rFont val="Calibri"/>
        <family val="2"/>
        <scheme val="minor"/>
      </rPr>
      <t xml:space="preserve"> </t>
    </r>
    <r>
      <rPr>
        <b/>
        <sz val="10"/>
        <color rgb="FFFF0000"/>
        <rFont val="Calibri"/>
        <family val="2"/>
        <scheme val="minor"/>
      </rPr>
      <t>'DATA5'</t>
    </r>
    <r>
      <rPr>
        <sz val="10"/>
        <color theme="1"/>
        <rFont val="Calibri"/>
        <family val="2"/>
        <scheme val="minor"/>
      </rPr>
      <t>, no numerico, cero, blanco o que no exista el el archivo</t>
    </r>
    <r>
      <rPr>
        <b/>
        <sz val="10"/>
        <color theme="1"/>
        <rFont val="Calibri"/>
        <family val="2"/>
        <scheme val="minor"/>
      </rPr>
      <t xml:space="preserve"> 'Modelos-Volumen.xlsx' </t>
    </r>
    <r>
      <rPr>
        <sz val="10"/>
        <color theme="1"/>
        <rFont val="Calibri"/>
        <family val="2"/>
        <scheme val="minor"/>
      </rPr>
      <t>entregara el siguiente error :</t>
    </r>
  </si>
  <si>
    <r>
      <t xml:space="preserve">Error </t>
    </r>
    <r>
      <rPr>
        <b/>
        <sz val="10"/>
        <color rgb="FFFF0000"/>
        <rFont val="Calibri"/>
        <family val="2"/>
        <scheme val="minor"/>
      </rPr>
      <t>-88</t>
    </r>
    <r>
      <rPr>
        <sz val="10"/>
        <color rgb="FFFF0000"/>
        <rFont val="Calibri"/>
        <family val="2"/>
        <scheme val="minor"/>
      </rPr>
      <t xml:space="preserve"> </t>
    </r>
    <r>
      <rPr>
        <sz val="10"/>
        <color theme="1"/>
        <rFont val="Calibri"/>
        <family val="2"/>
        <scheme val="minor"/>
      </rPr>
      <t>( Este error aparecera en la columna '</t>
    </r>
    <r>
      <rPr>
        <b/>
        <sz val="10"/>
        <color theme="1"/>
        <rFont val="Calibri"/>
        <family val="2"/>
        <scheme val="minor"/>
      </rPr>
      <t>Vol_est</t>
    </r>
    <r>
      <rPr>
        <sz val="10"/>
        <color theme="1"/>
        <rFont val="Calibri"/>
        <family val="2"/>
        <scheme val="minor"/>
      </rPr>
      <t xml:space="preserve"> ' del archivo de salida  :  '</t>
    </r>
    <r>
      <rPr>
        <b/>
        <sz val="10"/>
        <color rgb="FFFF0000"/>
        <rFont val="Calibri"/>
        <family val="2"/>
        <scheme val="minor"/>
      </rPr>
      <t>(9)-Volumenes-Check.xlsx</t>
    </r>
    <r>
      <rPr>
        <sz val="10"/>
        <color theme="1"/>
        <rFont val="Calibri"/>
        <family val="2"/>
        <scheme val="minor"/>
      </rPr>
      <t>' )</t>
    </r>
  </si>
  <si>
    <r>
      <rPr>
        <b/>
        <sz val="10"/>
        <color theme="1"/>
        <rFont val="Calibri"/>
        <family val="2"/>
        <scheme val="minor"/>
      </rPr>
      <t>Archivo :</t>
    </r>
    <r>
      <rPr>
        <sz val="10"/>
        <color theme="1"/>
        <rFont val="Calibri"/>
        <family val="2"/>
        <scheme val="minor"/>
      </rPr>
      <t xml:space="preserve"> </t>
    </r>
    <r>
      <rPr>
        <b/>
        <sz val="10"/>
        <color rgb="FFFF0000"/>
        <rFont val="Calibri"/>
        <family val="2"/>
        <scheme val="minor"/>
      </rPr>
      <t xml:space="preserve">(9)-Volumenes-Check.xlsx </t>
    </r>
  </si>
  <si>
    <r>
      <t xml:space="preserve">En este archivo de salida apareceran </t>
    </r>
    <r>
      <rPr>
        <b/>
        <sz val="10"/>
        <color rgb="FFFF0000"/>
        <rFont val="Calibri"/>
        <family val="2"/>
        <scheme val="minor"/>
      </rPr>
      <t>en rojo</t>
    </r>
    <r>
      <rPr>
        <sz val="10"/>
        <color theme="1"/>
        <rFont val="Calibri"/>
        <family val="2"/>
        <scheme val="minor"/>
      </rPr>
      <t xml:space="preserve"> los siguientes casos:</t>
    </r>
  </si>
  <si>
    <r>
      <t>Valores de volumen negativos</t>
    </r>
    <r>
      <rPr>
        <b/>
        <sz val="10"/>
        <color rgb="FFFF0000"/>
        <rFont val="Calibri"/>
        <family val="2"/>
        <scheme val="minor"/>
      </rPr>
      <t xml:space="preserve"> </t>
    </r>
    <r>
      <rPr>
        <sz val="10"/>
        <color theme="1"/>
        <rFont val="Calibri"/>
        <family val="2"/>
        <scheme val="minor"/>
      </rPr>
      <t>para aquellos modelos que no capaces de evaluar el volumen debido a que se estan ocupando valores fuera de rango de D y/o H con que el modelo fue construido.</t>
    </r>
  </si>
  <si>
    <r>
      <t xml:space="preserve">Modelos que no cumplen los requisitos de escritura de la formula (ver mas arriba fila </t>
    </r>
    <r>
      <rPr>
        <b/>
        <sz val="10"/>
        <color rgb="FFFF0000"/>
        <rFont val="Calibri"/>
        <family val="2"/>
        <scheme val="minor"/>
      </rPr>
      <t>VOLUMEN</t>
    </r>
    <r>
      <rPr>
        <sz val="10"/>
        <color theme="1"/>
        <rFont val="Calibri"/>
        <family val="2"/>
        <scheme val="minor"/>
      </rPr>
      <t xml:space="preserve"> )</t>
    </r>
  </si>
  <si>
    <r>
      <t>Cada bloque permite evaluar una función en específico y para lo cual basta con referenciar el ID_Volumen de la planilla principal (m3arbol), por ejemplo, el</t>
    </r>
    <r>
      <rPr>
        <sz val="10"/>
        <color rgb="FFC00000"/>
        <rFont val="Calibri"/>
        <family val="2"/>
        <scheme val="minor"/>
      </rPr>
      <t xml:space="preserve"> ID_Volumen a Validar</t>
    </r>
    <r>
      <rPr>
        <sz val="10"/>
        <color theme="1"/>
        <rFont val="Calibri"/>
        <family val="2"/>
        <scheme val="minor"/>
      </rPr>
      <t xml:space="preserve"> 74 evaluará la función N° 74 de dicha hoja correspondiente a la especie Hualo.</t>
    </r>
  </si>
  <si>
    <r>
      <t>Al cambiar el número del</t>
    </r>
    <r>
      <rPr>
        <sz val="10"/>
        <color rgb="FFC00000"/>
        <rFont val="Calibri"/>
        <family val="2"/>
        <scheme val="minor"/>
      </rPr>
      <t xml:space="preserve"> ID_Volumen a Validar</t>
    </r>
    <r>
      <rPr>
        <sz val="10"/>
        <color theme="1"/>
        <rFont val="Calibri"/>
        <family val="2"/>
        <scheme val="minor"/>
      </rPr>
      <t xml:space="preserve"> de cualquier bloque se referenciará una nueva función, cambiando automáticamente el nombre de la especie en la </t>
    </r>
    <r>
      <rPr>
        <sz val="10"/>
        <color theme="5" tint="-0.249977111117893"/>
        <rFont val="Calibri"/>
        <family val="2"/>
        <scheme val="minor"/>
      </rPr>
      <t>línea 1</t>
    </r>
    <r>
      <rPr>
        <sz val="10"/>
        <color theme="1"/>
        <rFont val="Calibri"/>
        <family val="2"/>
        <scheme val="minor"/>
      </rPr>
      <t xml:space="preserve">, La función de volumen correspondiente (tal como está escrita en la hoja m3arbol) en la </t>
    </r>
    <r>
      <rPr>
        <sz val="10"/>
        <color theme="5" tint="-0.249977111117893"/>
        <rFont val="Calibri"/>
        <family val="2"/>
        <scheme val="minor"/>
      </rPr>
      <t>linea 2</t>
    </r>
    <r>
      <rPr>
        <sz val="10"/>
        <color theme="1"/>
        <rFont val="Calibri"/>
        <family val="2"/>
        <scheme val="minor"/>
      </rPr>
      <t xml:space="preserve">, y se cambiarán los parametros D y H por las referencias a las celdas correspondientes al DAP y ALtura en la </t>
    </r>
    <r>
      <rPr>
        <sz val="10"/>
        <color theme="5" tint="-0.249977111117893"/>
        <rFont val="Calibri"/>
        <family val="2"/>
        <scheme val="minor"/>
      </rPr>
      <t>línea 3</t>
    </r>
    <r>
      <rPr>
        <sz val="10"/>
        <color theme="1"/>
        <rFont val="Calibri"/>
        <family val="2"/>
        <scheme val="minor"/>
      </rPr>
      <t>.</t>
    </r>
  </si>
  <si>
    <r>
      <rPr>
        <b/>
        <sz val="10"/>
        <color theme="1"/>
        <rFont val="Calibri"/>
        <family val="2"/>
        <scheme val="minor"/>
      </rPr>
      <t>IMPORTANTE</t>
    </r>
    <r>
      <rPr>
        <sz val="10"/>
        <color theme="1"/>
        <rFont val="Calibri"/>
        <family val="2"/>
        <scheme val="minor"/>
      </rPr>
      <t xml:space="preserve">: Excel no cuenta con una función que permita ejecutar una formula desde un texto,por lo que para que la celda de la </t>
    </r>
    <r>
      <rPr>
        <sz val="10"/>
        <color theme="5" tint="-0.249977111117893"/>
        <rFont val="Calibri"/>
        <family val="2"/>
        <scheme val="minor"/>
      </rPr>
      <t>línea 4</t>
    </r>
    <r>
      <rPr>
        <sz val="10"/>
        <color theme="1"/>
        <rFont val="Calibri"/>
        <family val="2"/>
        <scheme val="minor"/>
      </rPr>
      <t xml:space="preserve"> opere deberá:
1.- Seleccionar la celda de la </t>
    </r>
    <r>
      <rPr>
        <sz val="10"/>
        <color theme="5" tint="-0.249977111117893"/>
        <rFont val="Calibri"/>
        <family val="2"/>
        <scheme val="minor"/>
      </rPr>
      <t>línea 3</t>
    </r>
    <r>
      <rPr>
        <sz val="10"/>
        <color theme="1"/>
        <rFont val="Calibri"/>
        <family val="2"/>
        <scheme val="minor"/>
      </rPr>
      <t xml:space="preserve"> y copiarla (Ctrl-C)
       </t>
    </r>
    <r>
      <rPr>
        <sz val="10"/>
        <color theme="9" tint="-0.249977111117893"/>
        <rFont val="Calibri"/>
        <family val="2"/>
        <scheme val="minor"/>
      </rPr>
      <t>V = exp(- 9.519438 + 0.9152567* ln($D$4^2*$D$5))</t>
    </r>
    <r>
      <rPr>
        <sz val="10"/>
        <color theme="1"/>
        <rFont val="Calibri"/>
        <family val="2"/>
        <scheme val="minor"/>
      </rPr>
      <t xml:space="preserve">
2.- Pegar la formula en la celda de la </t>
    </r>
    <r>
      <rPr>
        <sz val="10"/>
        <color theme="5" tint="-0.249977111117893"/>
        <rFont val="Calibri"/>
        <family val="2"/>
        <scheme val="minor"/>
      </rPr>
      <t>linea 4</t>
    </r>
    <r>
      <rPr>
        <sz val="10"/>
        <color theme="1"/>
        <rFont val="Calibri"/>
        <family val="2"/>
        <scheme val="minor"/>
      </rPr>
      <t xml:space="preserve"> "</t>
    </r>
    <r>
      <rPr>
        <sz val="10"/>
        <color rgb="FFC00000"/>
        <rFont val="Calibri"/>
        <family val="2"/>
        <scheme val="minor"/>
      </rPr>
      <t>como valor</t>
    </r>
    <r>
      <rPr>
        <sz val="10"/>
        <color theme="1"/>
        <rFont val="Calibri"/>
        <family val="2"/>
        <scheme val="minor"/>
      </rPr>
      <t xml:space="preserve">"
      - La celda quedará igual a la linea 3 pero como texto
         </t>
    </r>
    <r>
      <rPr>
        <sz val="10"/>
        <color theme="9" tint="-0.249977111117893"/>
        <rFont val="Calibri"/>
        <family val="2"/>
        <scheme val="minor"/>
      </rPr>
      <t>V = exp(- 9.519438 + 0.9152567* ln($D$4^2*$D$5))</t>
    </r>
    <r>
      <rPr>
        <sz val="10"/>
        <color theme="1"/>
        <rFont val="Calibri"/>
        <family val="2"/>
        <scheme val="minor"/>
      </rPr>
      <t xml:space="preserve">
3.- Editar la </t>
    </r>
    <r>
      <rPr>
        <sz val="10"/>
        <color theme="5" tint="-0.249977111117893"/>
        <rFont val="Calibri"/>
        <family val="2"/>
        <scheme val="minor"/>
      </rPr>
      <t>línea 4</t>
    </r>
    <r>
      <rPr>
        <sz val="10"/>
        <color theme="1"/>
        <rFont val="Calibri"/>
        <family val="2"/>
        <scheme val="minor"/>
      </rPr>
      <t xml:space="preserve">, borrando "V " dejando desde el "="   
     </t>
    </r>
    <r>
      <rPr>
        <b/>
        <sz val="10"/>
        <color theme="9" tint="-0.249977111117893"/>
        <rFont val="Calibri"/>
        <family val="2"/>
        <scheme val="minor"/>
      </rPr>
      <t xml:space="preserve"> = exp(- 9.519438 + 0.9152567* ln($D$4^2*$D$5))</t>
    </r>
    <r>
      <rPr>
        <sz val="10"/>
        <color theme="1"/>
        <rFont val="Calibri"/>
        <family val="2"/>
        <scheme val="minor"/>
      </rPr>
      <t xml:space="preserve">
4.- Ejecutar "Enter" y la celda mostrará el resultado:
       </t>
    </r>
    <r>
      <rPr>
        <sz val="10"/>
        <color rgb="FFFF0000"/>
        <rFont val="Calibri"/>
        <family val="2"/>
        <scheme val="minor"/>
      </rPr>
      <t>0.198648539</t>
    </r>
  </si>
  <si>
    <r>
      <t xml:space="preserve">Dado que este es un proceso manual, el resultado no se actualizará si usted cambia la función a validar. Por este motivo, la </t>
    </r>
    <r>
      <rPr>
        <sz val="10"/>
        <color theme="5" tint="-0.249977111117893"/>
        <rFont val="Calibri"/>
        <family val="2"/>
        <scheme val="minor"/>
      </rPr>
      <t>línea 5</t>
    </r>
    <r>
      <rPr>
        <sz val="10"/>
        <color theme="1"/>
        <rFont val="Calibri"/>
        <family val="2"/>
        <scheme val="minor"/>
      </rPr>
      <t xml:space="preserve"> tiene por objetivo mostrar la función de volumen que se está evaluando, la que debe ser igual a la que aparece en la </t>
    </r>
    <r>
      <rPr>
        <sz val="10"/>
        <color theme="5" tint="-0.249977111117893"/>
        <rFont val="Calibri"/>
        <family val="2"/>
        <scheme val="minor"/>
      </rPr>
      <t>línea 3</t>
    </r>
    <r>
      <rPr>
        <sz val="10"/>
        <color theme="1"/>
        <rFont val="Calibri"/>
        <family val="2"/>
        <scheme val="minor"/>
      </rPr>
      <t>.
De no ser la misma, deberá hacer lo descrito en el parrafo "IMPORTANTE".</t>
    </r>
  </si>
  <si>
    <r>
      <t xml:space="preserve">En el caso que desee probar una función que no esté en el listado, puede usar el ejemplo de los dos ultimos bloques, en donde basta con escribir la fórmula en la lÍnea 2 y el resto funcionará del mismo modo descrito en el procedimiento anterior.
</t>
    </r>
    <r>
      <rPr>
        <i/>
        <sz val="10"/>
        <color theme="1"/>
        <rFont val="Calibri"/>
        <family val="2"/>
        <scheme val="minor"/>
      </rPr>
      <t xml:space="preserve">Nota: Al escribir la nueva formula en la línea 2 del bloque, deberá asegurarse de que esta escrita la </t>
    </r>
    <r>
      <rPr>
        <b/>
        <sz val="10"/>
        <color theme="1"/>
        <rFont val="Calibri"/>
        <family val="2"/>
        <scheme val="minor"/>
      </rPr>
      <t>"V "</t>
    </r>
    <r>
      <rPr>
        <i/>
        <sz val="10"/>
        <color theme="1"/>
        <rFont val="Calibri"/>
        <family val="2"/>
        <scheme val="minor"/>
      </rPr>
      <t xml:space="preserve"> antes del signo igual.</t>
    </r>
    <r>
      <rPr>
        <sz val="10"/>
        <color theme="1"/>
        <rFont val="Calibri"/>
        <family val="2"/>
        <scheme val="minor"/>
      </rPr>
      <t xml:space="preserve"> </t>
    </r>
  </si>
  <si>
    <r>
      <t xml:space="preserve">Validación de nuevas funciones no presentes en la hoja </t>
    </r>
    <r>
      <rPr>
        <b/>
        <sz val="12"/>
        <color theme="1"/>
        <rFont val="Calibri"/>
        <family val="2"/>
        <scheme val="minor"/>
      </rPr>
      <t xml:space="preserve">m3arbol </t>
    </r>
  </si>
  <si>
    <t>Nueva Función a Validar</t>
  </si>
  <si>
    <t>Escribir Especie 1 (ejemplo)</t>
  </si>
  <si>
    <t>Escribir Especie 2 (ejemplo)</t>
  </si>
  <si>
    <t>Escribir Especie 3</t>
  </si>
  <si>
    <t>Escribir Especie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</si>
</sst>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8"/>
      <color theme="1"/>
      <name val="Calibri"/>
      <family val="2"/>
      <scheme val="minor"/>
    </font>
    <font>
      <sz val="8"/>
      <color theme="1"/>
      <name val="Calibri"/>
      <family val="2"/>
      <scheme val="minor"/>
    </font>
    <font>
      <sz val="8"/>
      <color theme="1"/>
      <name val="Calibri"/>
      <family val="2"/>
      <scheme val="minor"/>
    </font>
    <font>
      <sz val="10"/>
      <color theme="1"/>
      <name val="Calibri"/>
      <family val="2"/>
      <scheme val="minor"/>
    </font>
    <font>
      <sz val="8"/>
      <name val="Calibri"/>
      <family val="2"/>
      <scheme val="minor"/>
    </font>
    <font>
      <sz val="8"/>
      <color rgb="FFFF0000"/>
      <name val="Calibri"/>
      <family val="2"/>
      <scheme val="minor"/>
    </font>
    <font>
      <b/>
      <sz val="8"/>
      <color theme="1"/>
      <name val="Calibri"/>
      <family val="2"/>
      <scheme val="minor"/>
    </font>
    <font>
      <sz val="8"/>
      <color rgb="FF7030A0"/>
      <name val="Calibri"/>
      <family val="2"/>
      <scheme val="minor"/>
    </font>
    <font>
      <sz val="8"/>
      <color theme="9" tint="-0.499984740745262"/>
      <name val="Calibri"/>
      <family val="2"/>
      <scheme val="minor"/>
    </font>
    <font>
      <b/>
      <sz val="8"/>
      <color rgb="FFC00000"/>
      <name val="Calibri"/>
      <family val="2"/>
      <scheme val="minor"/>
    </font>
    <font>
      <b/>
      <sz val="8"/>
      <color rgb="FF7030A0"/>
      <name val="Calibri"/>
      <family val="2"/>
      <scheme val="minor"/>
    </font>
    <font>
      <b/>
      <sz val="8"/>
      <color theme="7" tint="-0.499984740745262"/>
      <name val="Calibri"/>
      <family val="2"/>
      <scheme val="minor"/>
    </font>
    <font>
      <sz val="8"/>
      <color theme="7" tint="-0.499984740745262"/>
      <name val="Calibri"/>
      <family val="2"/>
      <scheme val="minor"/>
    </font>
    <font>
      <i/>
      <sz val="10"/>
      <color theme="1"/>
      <name val="Calibri"/>
      <family val="2"/>
      <scheme val="minor"/>
    </font>
    <font>
      <b/>
      <sz val="10"/>
      <color theme="1"/>
      <name val="Calibri"/>
      <family val="2"/>
      <scheme val="minor"/>
    </font>
    <font>
      <b/>
      <sz val="8"/>
      <color theme="9" tint="-0.499984740745262"/>
      <name val="Calibri"/>
      <family val="2"/>
      <scheme val="minor"/>
    </font>
    <font>
      <b/>
      <sz val="8"/>
      <color theme="5" tint="-0.249977111117893"/>
      <name val="Calibri"/>
      <family val="2"/>
      <scheme val="minor"/>
    </font>
    <font>
      <sz val="8"/>
      <color theme="5" tint="-0.249977111117893"/>
      <name val="Calibri"/>
      <family val="2"/>
      <scheme val="minor"/>
    </font>
    <font>
      <b/>
      <sz val="10"/>
      <color rgb="FFFF0000"/>
      <name val="Calibri"/>
      <family val="2"/>
      <scheme val="minor"/>
    </font>
    <font>
      <sz val="10"/>
      <color rgb="FFFF0000"/>
      <name val="Calibri"/>
      <family val="2"/>
      <scheme val="minor"/>
    </font>
    <font>
      <sz val="10"/>
      <color theme="5" tint="-0.249977111117893"/>
      <name val="Calibri"/>
      <family val="2"/>
      <scheme val="minor"/>
    </font>
    <font>
      <b/>
      <sz val="10"/>
      <color theme="4"/>
      <name val="Calibri"/>
      <family val="2"/>
      <scheme val="minor"/>
    </font>
    <font>
      <b/>
      <sz val="10"/>
      <color rgb="FFC00000"/>
      <name val="Calibri"/>
      <family val="2"/>
      <scheme val="minor"/>
    </font>
    <font>
      <b/>
      <sz val="10"/>
      <color rgb="FF7030A0"/>
      <name val="Calibri"/>
      <family val="2"/>
      <scheme val="minor"/>
    </font>
    <font>
      <sz val="10"/>
      <color theme="1" tint="4.9989318521683403E-2"/>
      <name val="Calibri"/>
      <family val="2"/>
      <scheme val="minor"/>
    </font>
    <font>
      <sz val="10"/>
      <color rgb="FFC00000"/>
      <name val="Calibri"/>
      <family val="2"/>
      <scheme val="minor"/>
    </font>
    <font>
      <sz val="10"/>
      <color theme="9" tint="-0.249977111117893"/>
      <name val="Calibri"/>
      <family val="2"/>
      <scheme val="minor"/>
    </font>
    <font>
      <b/>
      <sz val="10"/>
      <color theme="9" tint="-0.249977111117893"/>
      <name val="Calibri"/>
      <family val="2"/>
      <scheme val="minor"/>
    </font>
    <font>
      <sz val="12"/>
      <color theme="1"/>
      <name val="Calibri"/>
      <family val="2"/>
      <scheme val="minor"/>
    </font>
    <font>
      <b/>
      <sz val="12"/>
      <color theme="1"/>
      <name val="Calibri"/>
      <family val="2"/>
      <scheme val="minor"/>
    </font>
  </fonts>
  <fills count="13">
    <fill>
      <patternFill patternType="none"/>
    </fill>
    <fill>
      <patternFill patternType="gray125"/>
    </fill>
    <fill>
      <patternFill patternType="solid">
        <fgColor rgb="FFFFC000"/>
        <bgColor theme="9"/>
      </patternFill>
    </fill>
    <fill>
      <patternFill patternType="solid">
        <fgColor theme="8" tint="0.79998168889431442"/>
        <bgColor indexed="64"/>
      </patternFill>
    </fill>
    <fill>
      <patternFill patternType="solid">
        <fgColor theme="7"/>
        <bgColor indexed="64"/>
      </patternFill>
    </fill>
    <fill>
      <patternFill patternType="solid">
        <fgColor rgb="FF92D05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theme="9"/>
      </patternFill>
    </fill>
    <fill>
      <patternFill patternType="solid">
        <fgColor theme="9"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8" tint="0.39997558519241921"/>
      </top>
      <bottom style="thin">
        <color theme="8" tint="0.39997558519241921"/>
      </bottom>
      <diagonal/>
    </border>
    <border>
      <left style="thin">
        <color theme="8" tint="0.39997558519241921"/>
      </left>
      <right/>
      <top style="thin">
        <color theme="8" tint="0.39997558519241921"/>
      </top>
      <bottom style="thin">
        <color theme="8"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theme="8" tint="0.39997558519241921"/>
      </top>
      <bottom/>
      <diagonal/>
    </border>
    <border>
      <left style="thin">
        <color theme="0"/>
      </left>
      <right/>
      <top style="thin">
        <color theme="8" tint="0.39997558519241921"/>
      </top>
      <bottom/>
      <diagonal/>
    </border>
    <border>
      <left style="thin">
        <color theme="8" tint="0.39997558519241921"/>
      </left>
      <right/>
      <top style="thin">
        <color indexed="64"/>
      </top>
      <bottom/>
      <diagonal/>
    </border>
    <border>
      <left/>
      <right/>
      <top style="thin">
        <color theme="8" tint="0.39997558519241921"/>
      </top>
      <bottom/>
      <diagonal/>
    </border>
    <border>
      <left style="thin">
        <color theme="8" tint="0.39997558519241921"/>
      </left>
      <right/>
      <top style="thin">
        <color theme="8" tint="0.39997558519241921"/>
      </top>
      <bottom/>
      <diagonal/>
    </border>
  </borders>
  <cellStyleXfs count="2">
    <xf numFmtId="0" fontId="0" fillId="0" borderId="0"/>
    <xf numFmtId="0" fontId="2" fillId="0" borderId="0"/>
  </cellStyleXfs>
  <cellXfs count="110">
    <xf numFmtId="0" fontId="0" fillId="0" borderId="0" xfId="0"/>
    <xf numFmtId="0" fontId="0" fillId="0" borderId="0" xfId="0" applyAlignment="1">
      <alignment horizontal="left"/>
    </xf>
    <xf numFmtId="0" fontId="6" fillId="0" borderId="0" xfId="0" applyFont="1" applyAlignment="1" applyProtection="1">
      <alignment horizontal="center"/>
      <protection locked="0"/>
    </xf>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9" fillId="0" borderId="0" xfId="0" applyFont="1" applyAlignment="1" applyProtection="1">
      <alignment horizontal="left"/>
      <protection locked="0"/>
    </xf>
    <xf numFmtId="0" fontId="7" fillId="6" borderId="0" xfId="1" applyFont="1" applyFill="1"/>
    <xf numFmtId="0" fontId="10" fillId="6" borderId="0" xfId="1" applyFont="1" applyFill="1" applyAlignment="1">
      <alignment horizontal="center"/>
    </xf>
    <xf numFmtId="0" fontId="7" fillId="6" borderId="0" xfId="1" applyFont="1" applyFill="1" applyAlignment="1">
      <alignment horizontal="center"/>
    </xf>
    <xf numFmtId="0" fontId="7" fillId="6" borderId="0" xfId="1" applyFont="1" applyFill="1" applyAlignment="1">
      <alignment horizontal="left"/>
    </xf>
    <xf numFmtId="0" fontId="11" fillId="6" borderId="0" xfId="1" applyFont="1" applyFill="1" applyAlignment="1">
      <alignment horizontal="center"/>
    </xf>
    <xf numFmtId="0" fontId="2" fillId="0" borderId="0" xfId="1"/>
    <xf numFmtId="0" fontId="10" fillId="0" borderId="0" xfId="1" applyFont="1" applyAlignment="1">
      <alignment horizontal="center"/>
    </xf>
    <xf numFmtId="0" fontId="2" fillId="0" borderId="0" xfId="1" applyAlignment="1">
      <alignment horizontal="center"/>
    </xf>
    <xf numFmtId="0" fontId="2" fillId="0" borderId="0" xfId="1" applyAlignment="1">
      <alignment horizontal="left"/>
    </xf>
    <xf numFmtId="0" fontId="8" fillId="0" borderId="0" xfId="1" applyFont="1" applyAlignment="1">
      <alignment horizontal="center"/>
    </xf>
    <xf numFmtId="0" fontId="3" fillId="0" borderId="0" xfId="0" applyFont="1" applyProtection="1">
      <protection locked="0"/>
    </xf>
    <xf numFmtId="0" fontId="13" fillId="0" borderId="0" xfId="0" applyFont="1" applyAlignment="1" applyProtection="1">
      <alignment horizontal="left"/>
      <protection locked="0"/>
    </xf>
    <xf numFmtId="0" fontId="6" fillId="0" borderId="0" xfId="0" applyFont="1" applyProtection="1">
      <protection locked="0"/>
    </xf>
    <xf numFmtId="0" fontId="4" fillId="0" borderId="1" xfId="0" applyFont="1" applyBorder="1" applyAlignment="1" applyProtection="1">
      <alignment horizontal="left"/>
      <protection locked="0"/>
    </xf>
    <xf numFmtId="0" fontId="4" fillId="0" borderId="1" xfId="0" applyFont="1" applyBorder="1" applyAlignment="1">
      <alignment horizontal="left"/>
    </xf>
    <xf numFmtId="0" fontId="4" fillId="9" borderId="1" xfId="0" applyFont="1" applyFill="1" applyBorder="1" applyAlignment="1">
      <alignment horizontal="left"/>
    </xf>
    <xf numFmtId="0" fontId="12" fillId="2" borderId="8" xfId="0" applyFont="1" applyFill="1" applyBorder="1" applyAlignment="1">
      <alignment horizontal="left"/>
    </xf>
    <xf numFmtId="0" fontId="9" fillId="0" borderId="19" xfId="0" applyFont="1" applyBorder="1" applyAlignment="1">
      <alignment horizontal="left"/>
    </xf>
    <xf numFmtId="0" fontId="2" fillId="0" borderId="19" xfId="0" applyFont="1" applyBorder="1" applyAlignment="1">
      <alignment horizontal="left"/>
    </xf>
    <xf numFmtId="0" fontId="12" fillId="11" borderId="16" xfId="0" applyFont="1" applyFill="1" applyBorder="1" applyAlignment="1">
      <alignment horizontal="center"/>
    </xf>
    <xf numFmtId="0" fontId="12" fillId="11" borderId="17" xfId="0" applyFont="1" applyFill="1" applyBorder="1" applyAlignment="1">
      <alignment horizontal="left"/>
    </xf>
    <xf numFmtId="0" fontId="12" fillId="11" borderId="17" xfId="0" applyFont="1" applyFill="1" applyBorder="1" applyAlignment="1">
      <alignment horizontal="center"/>
    </xf>
    <xf numFmtId="0" fontId="12" fillId="11" borderId="17" xfId="0" applyFont="1" applyFill="1" applyBorder="1"/>
    <xf numFmtId="0" fontId="9" fillId="0" borderId="19" xfId="0" applyFont="1" applyBorder="1" applyAlignment="1">
      <alignment horizontal="center"/>
    </xf>
    <xf numFmtId="0" fontId="9" fillId="0" borderId="19" xfId="0" applyFont="1" applyBorder="1"/>
    <xf numFmtId="0" fontId="2" fillId="0" borderId="19" xfId="0" applyFont="1" applyBorder="1" applyAlignment="1">
      <alignment horizontal="center"/>
    </xf>
    <xf numFmtId="0" fontId="2" fillId="0" borderId="19" xfId="0" applyFont="1" applyBorder="1"/>
    <xf numFmtId="0" fontId="6" fillId="0" borderId="19" xfId="0" applyFont="1" applyBorder="1" applyAlignment="1">
      <alignment horizontal="center"/>
    </xf>
    <xf numFmtId="0" fontId="6" fillId="0" borderId="19" xfId="0" applyFont="1" applyBorder="1"/>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6" fillId="0" borderId="4" xfId="0" applyFont="1" applyBorder="1" applyAlignment="1">
      <alignment horizontal="center"/>
    </xf>
    <xf numFmtId="0" fontId="6" fillId="0" borderId="4" xfId="0" applyFont="1" applyBorder="1"/>
    <xf numFmtId="0" fontId="7" fillId="8" borderId="20" xfId="0" applyFont="1" applyFill="1" applyBorder="1" applyAlignment="1">
      <alignment horizontal="center"/>
    </xf>
    <xf numFmtId="0" fontId="7" fillId="8" borderId="19" xfId="0" applyFont="1" applyFill="1" applyBorder="1" applyAlignment="1">
      <alignment horizontal="left"/>
    </xf>
    <xf numFmtId="0" fontId="7" fillId="8" borderId="5" xfId="0" applyFont="1" applyFill="1" applyBorder="1" applyAlignment="1">
      <alignment horizontal="center"/>
    </xf>
    <xf numFmtId="0" fontId="7" fillId="8" borderId="4" xfId="0" applyFont="1" applyFill="1" applyBorder="1" applyAlignment="1">
      <alignment horizontal="left"/>
    </xf>
    <xf numFmtId="0" fontId="7" fillId="0" borderId="0" xfId="0" applyFont="1" applyAlignment="1" applyProtection="1">
      <alignment horizontal="center"/>
      <protection locked="0"/>
    </xf>
    <xf numFmtId="0" fontId="7" fillId="0" borderId="0" xfId="0" applyFont="1" applyAlignment="1" applyProtection="1">
      <alignment horizontal="left"/>
      <protection locked="0"/>
    </xf>
    <xf numFmtId="0" fontId="16" fillId="6" borderId="18" xfId="0" applyFont="1" applyFill="1" applyBorder="1" applyAlignment="1">
      <alignment horizontal="center"/>
    </xf>
    <xf numFmtId="0" fontId="16" fillId="6" borderId="9" xfId="0" applyFont="1" applyFill="1" applyBorder="1" applyAlignment="1">
      <alignment horizontal="left"/>
    </xf>
    <xf numFmtId="0" fontId="16" fillId="6" borderId="20" xfId="0" applyFont="1" applyFill="1" applyBorder="1" applyAlignment="1">
      <alignment horizontal="center"/>
    </xf>
    <xf numFmtId="0" fontId="16" fillId="6" borderId="19" xfId="0" applyFont="1" applyFill="1" applyBorder="1" applyAlignment="1">
      <alignment horizontal="left"/>
    </xf>
    <xf numFmtId="0" fontId="7" fillId="6" borderId="20" xfId="0" applyFont="1" applyFill="1" applyBorder="1" applyAlignment="1">
      <alignment horizontal="center"/>
    </xf>
    <xf numFmtId="0" fontId="7" fillId="6" borderId="19" xfId="0" applyFont="1" applyFill="1" applyBorder="1" applyAlignment="1">
      <alignment horizontal="left"/>
    </xf>
    <xf numFmtId="0" fontId="17" fillId="11" borderId="17" xfId="0" applyFont="1" applyFill="1" applyBorder="1" applyAlignment="1">
      <alignment horizontal="center"/>
    </xf>
    <xf numFmtId="0" fontId="18" fillId="0" borderId="19" xfId="0" applyFont="1" applyBorder="1" applyAlignment="1">
      <alignment horizontal="center"/>
    </xf>
    <xf numFmtId="0" fontId="18" fillId="0" borderId="4" xfId="0" applyFont="1" applyBorder="1" applyAlignment="1">
      <alignment horizontal="center"/>
    </xf>
    <xf numFmtId="0" fontId="18" fillId="0" borderId="0" xfId="0" applyFont="1" applyAlignment="1" applyProtection="1">
      <alignment horizontal="center"/>
      <protection locked="0"/>
    </xf>
    <xf numFmtId="0" fontId="4" fillId="9" borderId="4" xfId="0" applyFont="1" applyFill="1" applyBorder="1" applyAlignment="1">
      <alignment horizontal="left"/>
    </xf>
    <xf numFmtId="0" fontId="4" fillId="9" borderId="1" xfId="0" applyFont="1" applyFill="1" applyBorder="1" applyAlignment="1" applyProtection="1">
      <alignment horizontal="left"/>
      <protection locked="0"/>
    </xf>
    <xf numFmtId="0" fontId="1" fillId="0" borderId="19" xfId="0" applyFont="1" applyBorder="1" applyAlignment="1">
      <alignment horizontal="center"/>
    </xf>
    <xf numFmtId="0" fontId="15" fillId="5" borderId="2" xfId="0" applyFont="1" applyFill="1" applyBorder="1"/>
    <xf numFmtId="0" fontId="4" fillId="0" borderId="0" xfId="0" applyFont="1" applyAlignment="1">
      <alignment horizontal="left"/>
    </xf>
    <xf numFmtId="0" fontId="4" fillId="0" borderId="0" xfId="0" applyFont="1"/>
    <xf numFmtId="0" fontId="4" fillId="0" borderId="0" xfId="0" applyFont="1" applyAlignment="1">
      <alignment horizontal="left" indent="1"/>
    </xf>
    <xf numFmtId="0" fontId="15" fillId="0" borderId="0" xfId="0" applyFont="1" applyAlignment="1">
      <alignment horizontal="left" indent="3"/>
    </xf>
    <xf numFmtId="0" fontId="15" fillId="5" borderId="0" xfId="0" applyFont="1" applyFill="1"/>
    <xf numFmtId="0" fontId="4" fillId="7" borderId="0" xfId="0" applyFont="1" applyFill="1" applyAlignment="1">
      <alignment horizontal="left" indent="1"/>
    </xf>
    <xf numFmtId="0" fontId="4" fillId="4" borderId="1" xfId="0" applyFont="1" applyFill="1" applyBorder="1"/>
    <xf numFmtId="0" fontId="20" fillId="0" borderId="0" xfId="0" applyFont="1" applyAlignment="1">
      <alignment horizontal="left" indent="1"/>
    </xf>
    <xf numFmtId="0" fontId="15" fillId="3" borderId="1" xfId="0" applyFont="1" applyFill="1" applyBorder="1" applyAlignment="1">
      <alignment horizontal="left" indent="1"/>
    </xf>
    <xf numFmtId="0" fontId="19" fillId="4" borderId="3" xfId="0" applyFont="1" applyFill="1" applyBorder="1"/>
    <xf numFmtId="0" fontId="19" fillId="4" borderId="1" xfId="0" applyFont="1" applyFill="1" applyBorder="1"/>
    <xf numFmtId="0" fontId="4" fillId="0" borderId="0" xfId="0" applyFont="1" applyAlignment="1">
      <alignment horizontal="left" indent="3"/>
    </xf>
    <xf numFmtId="0" fontId="15" fillId="0" borderId="0" xfId="0" applyFont="1" applyAlignment="1">
      <alignment horizontal="left" indent="1"/>
    </xf>
    <xf numFmtId="0" fontId="15" fillId="0" borderId="0" xfId="0" applyFont="1" applyAlignment="1">
      <alignment horizontal="left"/>
    </xf>
    <xf numFmtId="0" fontId="19" fillId="0" borderId="0" xfId="0" applyFont="1" applyAlignment="1">
      <alignment horizontal="left"/>
    </xf>
    <xf numFmtId="0" fontId="4" fillId="6" borderId="0" xfId="0" applyFont="1" applyFill="1"/>
    <xf numFmtId="49" fontId="4" fillId="0" borderId="0" xfId="0" applyNumberFormat="1" applyFont="1" applyAlignment="1">
      <alignment horizontal="left" indent="1"/>
    </xf>
    <xf numFmtId="0" fontId="15" fillId="6" borderId="0" xfId="0" applyFont="1" applyFill="1"/>
    <xf numFmtId="0" fontId="22" fillId="0" borderId="0" xfId="0" applyFont="1" applyAlignment="1">
      <alignment horizontal="left" indent="1"/>
    </xf>
    <xf numFmtId="0" fontId="15" fillId="0" borderId="0" xfId="0" applyFont="1" applyAlignment="1">
      <alignment horizontal="center"/>
    </xf>
    <xf numFmtId="0" fontId="4" fillId="10" borderId="1" xfId="0" applyFont="1" applyFill="1" applyBorder="1" applyAlignment="1">
      <alignment horizontal="center"/>
    </xf>
    <xf numFmtId="0" fontId="15" fillId="10" borderId="1" xfId="0" applyFont="1" applyFill="1" applyBorder="1" applyAlignment="1">
      <alignment horizontal="center"/>
    </xf>
    <xf numFmtId="0" fontId="4" fillId="10" borderId="1" xfId="0" applyFont="1" applyFill="1" applyBorder="1" applyAlignment="1">
      <alignment horizontal="left"/>
    </xf>
    <xf numFmtId="0" fontId="4" fillId="0" borderId="0" xfId="0" applyFont="1" applyAlignment="1">
      <alignment vertical="top" wrapText="1"/>
    </xf>
    <xf numFmtId="0" fontId="4" fillId="0" borderId="1" xfId="0" applyFont="1" applyBorder="1" applyAlignment="1">
      <alignment horizontal="center"/>
    </xf>
    <xf numFmtId="0" fontId="15" fillId="0" borderId="1" xfId="0" applyFont="1" applyBorder="1" applyAlignment="1">
      <alignment horizontal="center"/>
    </xf>
    <xf numFmtId="0" fontId="15" fillId="7" borderId="1" xfId="0" applyFont="1" applyFill="1" applyBorder="1" applyAlignment="1">
      <alignment horizontal="center"/>
    </xf>
    <xf numFmtId="0" fontId="4" fillId="0" borderId="1" xfId="0" applyFont="1" applyBorder="1" applyAlignment="1">
      <alignment horizontal="center" vertical="center"/>
    </xf>
    <xf numFmtId="0" fontId="23" fillId="0" borderId="1" xfId="0" applyFont="1" applyBorder="1" applyAlignment="1">
      <alignment horizontal="left"/>
    </xf>
    <xf numFmtId="0" fontId="23" fillId="7" borderId="1" xfId="0" applyFont="1" applyFill="1" applyBorder="1" applyAlignment="1">
      <alignment horizontal="center"/>
    </xf>
    <xf numFmtId="0" fontId="23" fillId="0" borderId="1" xfId="0" applyFont="1" applyBorder="1" applyAlignment="1">
      <alignment horizontal="center"/>
    </xf>
    <xf numFmtId="0" fontId="24" fillId="0" borderId="1" xfId="0" applyFont="1" applyBorder="1" applyAlignment="1">
      <alignment horizontal="left"/>
    </xf>
    <xf numFmtId="0" fontId="4" fillId="0" borderId="0" xfId="0" applyFont="1" applyAlignment="1">
      <alignment horizontal="center"/>
    </xf>
    <xf numFmtId="0" fontId="23" fillId="0" borderId="6" xfId="0" applyFont="1" applyBorder="1" applyAlignment="1">
      <alignment horizontal="left"/>
    </xf>
    <xf numFmtId="0" fontId="23" fillId="0" borderId="7" xfId="0" applyFont="1" applyBorder="1" applyAlignment="1">
      <alignment horizontal="left"/>
    </xf>
    <xf numFmtId="0" fontId="25" fillId="0" borderId="1" xfId="0" applyFont="1" applyBorder="1" applyAlignment="1">
      <alignment horizontal="left"/>
    </xf>
    <xf numFmtId="0" fontId="25" fillId="6" borderId="1" xfId="0" applyFont="1" applyFill="1" applyBorder="1" applyAlignment="1">
      <alignment horizontal="left"/>
    </xf>
    <xf numFmtId="0" fontId="15" fillId="0" borderId="0" xfId="0" applyFont="1" applyAlignment="1">
      <alignment horizontal="center"/>
    </xf>
    <xf numFmtId="0" fontId="4" fillId="6" borderId="1"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0" xfId="0" applyFont="1" applyFill="1" applyAlignment="1">
      <alignment horizontal="left" vertical="top" wrapText="1"/>
    </xf>
    <xf numFmtId="0" fontId="4" fillId="6" borderId="12"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4" fillId="6" borderId="15" xfId="0" applyFont="1" applyFill="1" applyBorder="1" applyAlignment="1">
      <alignment horizontal="left" vertical="top" wrapText="1"/>
    </xf>
    <xf numFmtId="0" fontId="4" fillId="8" borderId="1" xfId="0" applyFont="1" applyFill="1" applyBorder="1" applyAlignment="1">
      <alignment horizontal="left" vertical="top" wrapText="1"/>
    </xf>
    <xf numFmtId="0" fontId="29" fillId="12" borderId="1" xfId="0" applyFont="1" applyFill="1" applyBorder="1" applyAlignment="1">
      <alignment horizontal="left"/>
    </xf>
  </cellXfs>
  <cellStyles count="2">
    <cellStyle name="Normal" xfId="0" builtinId="0"/>
    <cellStyle name="Normal 2" xfId="1" xr:uid="{E3848C62-93A1-4511-BA23-F05CAF7A6688}"/>
  </cellStyles>
  <dxfs count="15">
    <dxf>
      <font>
        <b/>
        <i val="0"/>
      </font>
      <fill>
        <patternFill>
          <bgColor theme="5" tint="0.79998168889431442"/>
        </patternFill>
      </fill>
    </dxf>
    <dxf>
      <font>
        <color rgb="FF9C0006"/>
      </font>
    </dxf>
    <dxf>
      <font>
        <color rgb="FF9C0006"/>
      </font>
    </dxf>
    <dxf>
      <font>
        <b/>
        <i val="0"/>
        <color rgb="FFC0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2"/>
      </font>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C17F3-1513-41C9-8EDB-3F997283A1FB}">
  <dimension ref="A1:P233"/>
  <sheetViews>
    <sheetView tabSelected="1" zoomScaleNormal="100" workbookViewId="0">
      <pane ySplit="1" topLeftCell="A2" activePane="bottomLeft" state="frozen"/>
      <selection pane="bottomLeft" activeCell="C20" sqref="C20"/>
    </sheetView>
  </sheetViews>
  <sheetFormatPr baseColWidth="10" defaultColWidth="9.140625" defaultRowHeight="15" x14ac:dyDescent="0.25"/>
  <cols>
    <col min="1" max="1" width="11.140625" style="44" bestFit="1" customWidth="1"/>
    <col min="2" max="2" width="80.42578125" style="45" customWidth="1"/>
    <col min="3" max="3" width="62.42578125" style="45" customWidth="1"/>
    <col min="4" max="4" width="9.5703125" style="3" customWidth="1"/>
    <col min="5" max="5" width="51.42578125" style="4" customWidth="1"/>
    <col min="6" max="6" width="19.28515625" style="4" customWidth="1"/>
    <col min="7" max="7" width="7.7109375" style="55" customWidth="1"/>
    <col min="8" max="8" width="10.42578125" style="55" bestFit="1" customWidth="1"/>
    <col min="9" max="9" width="20.5703125" style="1" customWidth="1"/>
    <col min="10" max="10" width="64.85546875" customWidth="1"/>
    <col min="11" max="11" width="3.5703125" style="3" customWidth="1"/>
    <col min="12" max="12" width="3.28515625" style="16" customWidth="1"/>
    <col min="13" max="13" width="5.28515625" style="2" customWidth="1"/>
    <col min="14" max="14" width="5" style="18" customWidth="1"/>
    <col min="15" max="15" width="5.85546875" style="16" customWidth="1"/>
    <col min="16" max="16" width="87.42578125" style="4" customWidth="1"/>
    <col min="17" max="17" width="87.42578125" style="4" bestFit="1" customWidth="1"/>
    <col min="18" max="18" width="10.7109375" style="4" customWidth="1"/>
    <col min="19" max="16384" width="9.140625" style="4"/>
  </cols>
  <sheetData>
    <row r="1" spans="1:16" s="17" customFormat="1" ht="11.25" x14ac:dyDescent="0.2">
      <c r="A1" s="22" t="s">
        <v>103</v>
      </c>
      <c r="B1" s="22" t="s">
        <v>85</v>
      </c>
      <c r="C1" s="22" t="s">
        <v>1</v>
      </c>
      <c r="D1" s="25" t="s">
        <v>99</v>
      </c>
      <c r="E1" s="26" t="s">
        <v>18</v>
      </c>
      <c r="F1" s="26" t="s">
        <v>16</v>
      </c>
      <c r="G1" s="52" t="s">
        <v>386</v>
      </c>
      <c r="H1" s="52" t="s">
        <v>663</v>
      </c>
      <c r="I1" s="26" t="s">
        <v>623</v>
      </c>
      <c r="J1" s="28" t="s">
        <v>100</v>
      </c>
      <c r="K1" s="27" t="s">
        <v>0</v>
      </c>
      <c r="L1" s="27" t="s">
        <v>392</v>
      </c>
      <c r="M1" s="27" t="s">
        <v>385</v>
      </c>
      <c r="N1" s="26" t="s">
        <v>101</v>
      </c>
      <c r="O1" s="27" t="s">
        <v>342</v>
      </c>
      <c r="P1" s="27" t="s">
        <v>343</v>
      </c>
    </row>
    <row r="2" spans="1:16" s="5" customFormat="1" ht="11.25" x14ac:dyDescent="0.2">
      <c r="A2" s="46">
        <v>0</v>
      </c>
      <c r="B2" s="47" t="s">
        <v>348</v>
      </c>
      <c r="C2" s="47" t="s">
        <v>384</v>
      </c>
      <c r="D2" s="29">
        <v>0</v>
      </c>
      <c r="E2" s="23" t="s">
        <v>351</v>
      </c>
      <c r="F2" s="23" t="s">
        <v>351</v>
      </c>
      <c r="G2" s="53">
        <v>0</v>
      </c>
      <c r="H2" s="58" t="s">
        <v>406</v>
      </c>
      <c r="I2" s="23" t="s">
        <v>624</v>
      </c>
      <c r="J2" s="30" t="s">
        <v>349</v>
      </c>
      <c r="K2" s="29">
        <v>0</v>
      </c>
      <c r="L2" s="30">
        <v>0</v>
      </c>
      <c r="M2" s="30">
        <v>0</v>
      </c>
      <c r="N2" s="23" t="s">
        <v>350</v>
      </c>
      <c r="O2" s="23"/>
      <c r="P2" s="23"/>
    </row>
    <row r="3" spans="1:16" s="5" customFormat="1" ht="11.25" x14ac:dyDescent="0.2">
      <c r="A3" s="48">
        <v>1</v>
      </c>
      <c r="B3" s="49" t="s">
        <v>356</v>
      </c>
      <c r="C3" s="49" t="s">
        <v>382</v>
      </c>
      <c r="D3" s="29">
        <v>0</v>
      </c>
      <c r="E3" s="23" t="s">
        <v>354</v>
      </c>
      <c r="F3" s="23" t="s">
        <v>350</v>
      </c>
      <c r="G3" s="53">
        <v>0</v>
      </c>
      <c r="H3" s="58" t="s">
        <v>406</v>
      </c>
      <c r="I3" s="23" t="s">
        <v>624</v>
      </c>
      <c r="J3" s="30" t="s">
        <v>353</v>
      </c>
      <c r="K3" s="29">
        <v>0</v>
      </c>
      <c r="L3" s="30">
        <v>0</v>
      </c>
      <c r="M3" s="30">
        <v>0</v>
      </c>
      <c r="N3" s="23" t="s">
        <v>102</v>
      </c>
      <c r="O3" s="23"/>
      <c r="P3" s="23"/>
    </row>
    <row r="4" spans="1:16" s="5" customFormat="1" ht="11.25" x14ac:dyDescent="0.2">
      <c r="A4" s="48">
        <v>2</v>
      </c>
      <c r="B4" s="49" t="s">
        <v>355</v>
      </c>
      <c r="C4" s="49" t="s">
        <v>383</v>
      </c>
      <c r="D4" s="29">
        <v>0</v>
      </c>
      <c r="E4" s="23" t="s">
        <v>357</v>
      </c>
      <c r="F4" s="23" t="s">
        <v>350</v>
      </c>
      <c r="G4" s="53">
        <v>0</v>
      </c>
      <c r="H4" s="58" t="s">
        <v>406</v>
      </c>
      <c r="I4" s="23" t="s">
        <v>624</v>
      </c>
      <c r="J4" s="30" t="s">
        <v>353</v>
      </c>
      <c r="K4" s="29">
        <v>0</v>
      </c>
      <c r="L4" s="30">
        <v>0</v>
      </c>
      <c r="M4" s="30">
        <v>0</v>
      </c>
      <c r="N4" s="23" t="s">
        <v>102</v>
      </c>
      <c r="O4" s="23"/>
      <c r="P4" s="23"/>
    </row>
    <row r="5" spans="1:16" s="5" customFormat="1" ht="11.25" x14ac:dyDescent="0.2">
      <c r="A5" s="48">
        <v>3</v>
      </c>
      <c r="B5" s="49" t="s">
        <v>664</v>
      </c>
      <c r="C5" s="49" t="s">
        <v>666</v>
      </c>
      <c r="D5" s="29">
        <v>0</v>
      </c>
      <c r="E5" s="23" t="s">
        <v>381</v>
      </c>
      <c r="F5" s="23" t="s">
        <v>350</v>
      </c>
      <c r="G5" s="53">
        <v>10</v>
      </c>
      <c r="H5" s="58" t="s">
        <v>406</v>
      </c>
      <c r="I5" s="23" t="s">
        <v>624</v>
      </c>
      <c r="J5" s="30" t="s">
        <v>353</v>
      </c>
      <c r="K5" s="29">
        <v>0</v>
      </c>
      <c r="L5" s="30">
        <v>0</v>
      </c>
      <c r="M5" s="30">
        <v>0</v>
      </c>
      <c r="N5" s="23" t="s">
        <v>102</v>
      </c>
      <c r="O5" s="23"/>
      <c r="P5" s="23"/>
    </row>
    <row r="6" spans="1:16" s="5" customFormat="1" ht="11.25" x14ac:dyDescent="0.2">
      <c r="A6" s="48">
        <v>4</v>
      </c>
      <c r="B6" s="49" t="s">
        <v>665</v>
      </c>
      <c r="C6" s="49" t="s">
        <v>667</v>
      </c>
      <c r="D6" s="29">
        <v>0</v>
      </c>
      <c r="E6" s="23" t="s">
        <v>381</v>
      </c>
      <c r="F6" s="23" t="s">
        <v>350</v>
      </c>
      <c r="G6" s="53">
        <v>20</v>
      </c>
      <c r="H6" s="58" t="s">
        <v>406</v>
      </c>
      <c r="I6" s="23" t="s">
        <v>624</v>
      </c>
      <c r="J6" s="30" t="s">
        <v>353</v>
      </c>
      <c r="K6" s="29">
        <v>0</v>
      </c>
      <c r="L6" s="30">
        <v>0</v>
      </c>
      <c r="M6" s="30">
        <v>0</v>
      </c>
      <c r="N6" s="23" t="s">
        <v>102</v>
      </c>
      <c r="O6" s="23"/>
      <c r="P6" s="23"/>
    </row>
    <row r="7" spans="1:16" ht="11.25" x14ac:dyDescent="0.2">
      <c r="A7" s="50">
        <v>11</v>
      </c>
      <c r="B7" s="51" t="s">
        <v>262</v>
      </c>
      <c r="C7" s="51" t="s">
        <v>2</v>
      </c>
      <c r="D7" s="31">
        <v>10</v>
      </c>
      <c r="E7" s="24" t="s">
        <v>21</v>
      </c>
      <c r="F7" s="24" t="s">
        <v>17</v>
      </c>
      <c r="G7" s="53">
        <f>_xlfn.XLOOKUP(m3arbol!$M7,'Base Compendio BN UConc'!D:D,'Base Compendio BN UConc'!J:J,0)</f>
        <v>0</v>
      </c>
      <c r="H7" s="31" t="str">
        <f>_xlfn.XLOOKUP(m3arbol!$M7,'Base Compendio BN UConc'!$D:$D,'Base Compendio BN UConc'!S:S,"s/i")</f>
        <v>VTCc</v>
      </c>
      <c r="I7" s="24" t="str">
        <f>_xlfn.XLOOKUP(m3arbol!$M7,'Base Compendio BN UConc'!$D:$D,'Base Compendio BN UConc'!Q:Q,0)</f>
        <v>Sandoval</v>
      </c>
      <c r="J7" s="32" t="s">
        <v>352</v>
      </c>
      <c r="K7" s="33">
        <v>23</v>
      </c>
      <c r="L7" s="34">
        <v>1</v>
      </c>
      <c r="M7" s="32">
        <v>2301</v>
      </c>
      <c r="N7" s="24" t="s">
        <v>102</v>
      </c>
      <c r="O7" s="24"/>
      <c r="P7" s="24" t="str">
        <f>_xlfn.XLOOKUP(m3arbol!$M7,'Base Compendio BN UConc'!$D:$D,'Base Compendio BN UConc'!I:I,0)</f>
        <v>Provincia de Valdivia</v>
      </c>
    </row>
    <row r="8" spans="1:16" ht="11.25" x14ac:dyDescent="0.2">
      <c r="A8" s="50">
        <v>12</v>
      </c>
      <c r="B8" s="51" t="s">
        <v>214</v>
      </c>
      <c r="C8" s="51" t="s">
        <v>2</v>
      </c>
      <c r="D8" s="31">
        <v>10</v>
      </c>
      <c r="E8" s="24" t="s">
        <v>21</v>
      </c>
      <c r="F8" s="24" t="s">
        <v>17</v>
      </c>
      <c r="G8" s="53">
        <f>_xlfn.XLOOKUP(m3arbol!$M8,'Base Compendio BN UConc'!D:D,'Base Compendio BN UConc'!J:J,0)</f>
        <v>0</v>
      </c>
      <c r="H8" s="31" t="str">
        <f>_xlfn.XLOOKUP(m3arbol!$M8,'Base Compendio BN UConc'!$D:$D,'Base Compendio BN UConc'!S:S,"s/i")</f>
        <v>VBsc</v>
      </c>
      <c r="I8" s="24" t="str">
        <f>_xlfn.XLOOKUP(m3arbol!$M8,'Base Compendio BN UConc'!$D:$D,'Base Compendio BN UConc'!Q:Q,0)</f>
        <v>Sandoval</v>
      </c>
      <c r="J8" s="32" t="s">
        <v>352</v>
      </c>
      <c r="K8" s="33">
        <v>23</v>
      </c>
      <c r="L8" s="34">
        <v>2</v>
      </c>
      <c r="M8" s="32">
        <v>2302</v>
      </c>
      <c r="N8" s="24" t="s">
        <v>102</v>
      </c>
      <c r="O8" s="24"/>
      <c r="P8" s="24" t="str">
        <f>_xlfn.XLOOKUP(m3arbol!$M8,'Base Compendio BN UConc'!$D:$D,'Base Compendio BN UConc'!I:I,0)</f>
        <v>Provincia de Valdivia</v>
      </c>
    </row>
    <row r="9" spans="1:16" ht="11.25" x14ac:dyDescent="0.2">
      <c r="A9" s="50">
        <v>13</v>
      </c>
      <c r="B9" s="51" t="s">
        <v>182</v>
      </c>
      <c r="C9" s="51" t="s">
        <v>2</v>
      </c>
      <c r="D9" s="31">
        <v>10</v>
      </c>
      <c r="E9" s="24" t="s">
        <v>21</v>
      </c>
      <c r="F9" s="24" t="s">
        <v>17</v>
      </c>
      <c r="G9" s="53">
        <f>_xlfn.XLOOKUP(m3arbol!$M9,'Base Compendio BN UConc'!D:D,'Base Compendio BN UConc'!J:J,0)</f>
        <v>0</v>
      </c>
      <c r="H9" s="31" t="str">
        <f>_xlfn.XLOOKUP(m3arbol!$M9,'Base Compendio BN UConc'!$D:$D,'Base Compendio BN UConc'!S:S,"s/i")</f>
        <v>VTCc</v>
      </c>
      <c r="I9" s="24" t="str">
        <f>_xlfn.XLOOKUP(m3arbol!$M9,'Base Compendio BN UConc'!$D:$D,'Base Compendio BN UConc'!Q:Q,0)</f>
        <v>Sandoval</v>
      </c>
      <c r="J9" s="32" t="s">
        <v>352</v>
      </c>
      <c r="K9" s="33">
        <v>24</v>
      </c>
      <c r="L9" s="34">
        <v>1</v>
      </c>
      <c r="M9" s="32">
        <v>2401</v>
      </c>
      <c r="N9" s="24" t="s">
        <v>102</v>
      </c>
      <c r="O9" s="24"/>
      <c r="P9" s="24" t="str">
        <f>_xlfn.XLOOKUP(m3arbol!$M9,'Base Compendio BN UConc'!$D:$D,'Base Compendio BN UConc'!I:I,0)</f>
        <v>Provincia de Valdivia</v>
      </c>
    </row>
    <row r="10" spans="1:16" ht="11.25" x14ac:dyDescent="0.2">
      <c r="A10" s="50">
        <v>14</v>
      </c>
      <c r="B10" s="51" t="s">
        <v>231</v>
      </c>
      <c r="C10" s="51" t="s">
        <v>2</v>
      </c>
      <c r="D10" s="31">
        <v>10</v>
      </c>
      <c r="E10" s="24" t="s">
        <v>21</v>
      </c>
      <c r="F10" s="24" t="s">
        <v>20</v>
      </c>
      <c r="G10" s="53">
        <f>_xlfn.XLOOKUP(m3arbol!$M10,'Base Compendio BN UConc'!D:D,'Base Compendio BN UConc'!J:J,0)</f>
        <v>0</v>
      </c>
      <c r="H10" s="31" t="str">
        <f>_xlfn.XLOOKUP(m3arbol!$M10,'Base Compendio BN UConc'!$D:$D,'Base Compendio BN UConc'!S:S,"s/i")</f>
        <v>VTSc</v>
      </c>
      <c r="I10" s="24" t="str">
        <f>_xlfn.XLOOKUP(m3arbol!$M10,'Base Compendio BN UConc'!$D:$D,'Base Compendio BN UConc'!Q:Q,0)</f>
        <v>Kawas</v>
      </c>
      <c r="J10" s="32" t="s">
        <v>352</v>
      </c>
      <c r="K10" s="33">
        <v>24</v>
      </c>
      <c r="L10" s="34">
        <v>2</v>
      </c>
      <c r="M10" s="32">
        <v>2402</v>
      </c>
      <c r="N10" s="24" t="s">
        <v>102</v>
      </c>
      <c r="O10" s="24"/>
      <c r="P10" s="24" t="str">
        <f>_xlfn.XLOOKUP(m3arbol!$M10,'Base Compendio BN UConc'!$D:$D,'Base Compendio BN UConc'!I:I,0)</f>
        <v>Provincia de Osorno y llanquihue</v>
      </c>
    </row>
    <row r="11" spans="1:16" ht="11.25" x14ac:dyDescent="0.2">
      <c r="A11" s="50">
        <v>15</v>
      </c>
      <c r="B11" s="51" t="s">
        <v>145</v>
      </c>
      <c r="C11" s="51" t="s">
        <v>2</v>
      </c>
      <c r="D11" s="31">
        <v>10</v>
      </c>
      <c r="E11" s="24" t="s">
        <v>21</v>
      </c>
      <c r="F11" s="24" t="s">
        <v>17</v>
      </c>
      <c r="G11" s="53">
        <f>_xlfn.XLOOKUP(m3arbol!$M11,'Base Compendio BN UConc'!D:D,'Base Compendio BN UConc'!J:J,0)</f>
        <v>10</v>
      </c>
      <c r="H11" s="31" t="str">
        <f>_xlfn.XLOOKUP(m3arbol!$M11,'Base Compendio BN UConc'!$D:$D,'Base Compendio BN UConc'!S:S,"s/i")</f>
        <v>VSSc</v>
      </c>
      <c r="I11" s="24" t="str">
        <f>_xlfn.XLOOKUP(m3arbol!$M11,'Base Compendio BN UConc'!$D:$D,'Base Compendio BN UConc'!Q:Q,0)</f>
        <v>Emanuelli</v>
      </c>
      <c r="J11" s="32" t="s">
        <v>352</v>
      </c>
      <c r="K11" s="33">
        <v>25</v>
      </c>
      <c r="L11" s="34">
        <v>1</v>
      </c>
      <c r="M11" s="32">
        <v>2501</v>
      </c>
      <c r="N11" s="24" t="s">
        <v>102</v>
      </c>
      <c r="O11" s="24"/>
      <c r="P11" s="24" t="str">
        <f>_xlfn.XLOOKUP(m3arbol!$M11,'Base Compendio BN UConc'!$D:$D,'Base Compendio BN UConc'!I:I,0)</f>
        <v>Reserva Nacional Valdivia</v>
      </c>
    </row>
    <row r="12" spans="1:16" ht="11.25" x14ac:dyDescent="0.2">
      <c r="A12" s="50">
        <v>16</v>
      </c>
      <c r="B12" s="51" t="s">
        <v>146</v>
      </c>
      <c r="C12" s="51" t="s">
        <v>2</v>
      </c>
      <c r="D12" s="31">
        <v>10</v>
      </c>
      <c r="E12" s="24" t="s">
        <v>21</v>
      </c>
      <c r="F12" s="24" t="s">
        <v>17</v>
      </c>
      <c r="G12" s="53">
        <f>_xlfn.XLOOKUP(m3arbol!$M12,'Base Compendio BN UConc'!D:D,'Base Compendio BN UConc'!J:J,0)</f>
        <v>20</v>
      </c>
      <c r="H12" s="31" t="str">
        <f>_xlfn.XLOOKUP(m3arbol!$M12,'Base Compendio BN UConc'!$D:$D,'Base Compendio BN UConc'!S:S,"s/i")</f>
        <v>VSSc</v>
      </c>
      <c r="I12" s="24" t="str">
        <f>_xlfn.XLOOKUP(m3arbol!$M12,'Base Compendio BN UConc'!$D:$D,'Base Compendio BN UConc'!Q:Q,0)</f>
        <v>Emanuelli</v>
      </c>
      <c r="J12" s="32" t="s">
        <v>352</v>
      </c>
      <c r="K12" s="33">
        <v>25</v>
      </c>
      <c r="L12" s="34">
        <v>2</v>
      </c>
      <c r="M12" s="32">
        <v>2502</v>
      </c>
      <c r="N12" s="24" t="s">
        <v>102</v>
      </c>
      <c r="O12" s="24"/>
      <c r="P12" s="24" t="str">
        <f>_xlfn.XLOOKUP(m3arbol!$M12,'Base Compendio BN UConc'!$D:$D,'Base Compendio BN UConc'!I:I,0)</f>
        <v>Reserva Nacional Valdivia</v>
      </c>
    </row>
    <row r="13" spans="1:16" ht="11.25" x14ac:dyDescent="0.2">
      <c r="A13" s="50">
        <v>17</v>
      </c>
      <c r="B13" s="51" t="s">
        <v>184</v>
      </c>
      <c r="C13" s="51" t="s">
        <v>76</v>
      </c>
      <c r="D13" s="31">
        <v>10</v>
      </c>
      <c r="E13" s="24" t="s">
        <v>77</v>
      </c>
      <c r="F13" s="24" t="s">
        <v>17</v>
      </c>
      <c r="G13" s="53">
        <f>_xlfn.XLOOKUP(m3arbol!$M13,'Base Compendio BN UConc'!D:D,'Base Compendio BN UConc'!J:J,0)</f>
        <v>0</v>
      </c>
      <c r="H13" s="31" t="str">
        <f>_xlfn.XLOOKUP(m3arbol!$M13,'Base Compendio BN UConc'!$D:$D,'Base Compendio BN UConc'!S:S,"s/i")</f>
        <v>VTCc</v>
      </c>
      <c r="I13" s="24" t="str">
        <f>_xlfn.XLOOKUP(m3arbol!$M13,'Base Compendio BN UConc'!$D:$D,'Base Compendio BN UConc'!Q:Q,0)</f>
        <v>Sandoval</v>
      </c>
      <c r="J13" s="32" t="s">
        <v>352</v>
      </c>
      <c r="K13" s="33">
        <v>26</v>
      </c>
      <c r="L13" s="34">
        <v>1</v>
      </c>
      <c r="M13" s="32">
        <v>2601</v>
      </c>
      <c r="N13" s="24" t="s">
        <v>102</v>
      </c>
      <c r="O13" s="24"/>
      <c r="P13" s="24" t="str">
        <f>_xlfn.XLOOKUP(m3arbol!$M13,'Base Compendio BN UConc'!$D:$D,'Base Compendio BN UConc'!I:I,0)</f>
        <v>Cordillera de los Andes Provincia de Valdivia</v>
      </c>
    </row>
    <row r="14" spans="1:16" ht="11.25" x14ac:dyDescent="0.2">
      <c r="A14" s="50">
        <v>18</v>
      </c>
      <c r="B14" s="51" t="s">
        <v>200</v>
      </c>
      <c r="C14" s="51" t="s">
        <v>92</v>
      </c>
      <c r="D14" s="31">
        <v>10</v>
      </c>
      <c r="E14" s="24" t="s">
        <v>92</v>
      </c>
      <c r="F14" s="24" t="s">
        <v>17</v>
      </c>
      <c r="G14" s="53">
        <f>_xlfn.XLOOKUP(m3arbol!$M14,'Base Compendio BN UConc'!D:D,'Base Compendio BN UConc'!J:J,0)</f>
        <v>0</v>
      </c>
      <c r="H14" s="31" t="str">
        <f>_xlfn.XLOOKUP(m3arbol!$M14,'Base Compendio BN UConc'!$D:$D,'Base Compendio BN UConc'!S:S,"s/i")</f>
        <v>VSSc</v>
      </c>
      <c r="I14" s="24" t="str">
        <f>_xlfn.XLOOKUP(m3arbol!$M14,'Base Compendio BN UConc'!$D:$D,'Base Compendio BN UConc'!Q:Q,0)</f>
        <v>Emanuelli</v>
      </c>
      <c r="J14" s="32" t="s">
        <v>352</v>
      </c>
      <c r="K14" s="33">
        <v>26</v>
      </c>
      <c r="L14" s="34">
        <v>2</v>
      </c>
      <c r="M14" s="32">
        <v>2602</v>
      </c>
      <c r="N14" s="24" t="s">
        <v>102</v>
      </c>
      <c r="O14" s="24"/>
      <c r="P14" s="24" t="str">
        <f>_xlfn.XLOOKUP(m3arbol!$M14,'Base Compendio BN UConc'!$D:$D,'Base Compendio BN UConc'!I:I,0)</f>
        <v>Reserva Nacional Valdivia</v>
      </c>
    </row>
    <row r="15" spans="1:16" ht="11.25" x14ac:dyDescent="0.2">
      <c r="A15" s="50">
        <v>19</v>
      </c>
      <c r="B15" s="51" t="s">
        <v>201</v>
      </c>
      <c r="C15" s="51" t="s">
        <v>92</v>
      </c>
      <c r="D15" s="31">
        <v>10</v>
      </c>
      <c r="E15" s="24" t="s">
        <v>92</v>
      </c>
      <c r="F15" s="24" t="s">
        <v>17</v>
      </c>
      <c r="G15" s="53">
        <f>_xlfn.XLOOKUP(m3arbol!$M15,'Base Compendio BN UConc'!D:D,'Base Compendio BN UConc'!J:J,0)</f>
        <v>15</v>
      </c>
      <c r="H15" s="31" t="str">
        <f>_xlfn.XLOOKUP(m3arbol!$M15,'Base Compendio BN UConc'!$D:$D,'Base Compendio BN UConc'!S:S,"s/i")</f>
        <v>VSSc</v>
      </c>
      <c r="I15" s="24" t="str">
        <f>_xlfn.XLOOKUP(m3arbol!$M15,'Base Compendio BN UConc'!$D:$D,'Base Compendio BN UConc'!Q:Q,0)</f>
        <v>Emanuelli</v>
      </c>
      <c r="J15" s="32" t="s">
        <v>352</v>
      </c>
      <c r="K15" s="33">
        <v>27</v>
      </c>
      <c r="L15" s="34">
        <v>1</v>
      </c>
      <c r="M15" s="32">
        <v>2701</v>
      </c>
      <c r="N15" s="24" t="s">
        <v>102</v>
      </c>
      <c r="O15" s="24"/>
      <c r="P15" s="24" t="str">
        <f>_xlfn.XLOOKUP(m3arbol!$M15,'Base Compendio BN UConc'!$D:$D,'Base Compendio BN UConc'!I:I,0)</f>
        <v>Reserva Nacional Valdivia</v>
      </c>
    </row>
    <row r="16" spans="1:16" ht="11.25" x14ac:dyDescent="0.2">
      <c r="A16" s="50">
        <v>20</v>
      </c>
      <c r="B16" s="51" t="s">
        <v>232</v>
      </c>
      <c r="C16" s="51" t="s">
        <v>3</v>
      </c>
      <c r="D16" s="31">
        <v>10</v>
      </c>
      <c r="E16" s="24" t="s">
        <v>81</v>
      </c>
      <c r="F16" s="24" t="s">
        <v>17</v>
      </c>
      <c r="G16" s="53">
        <f>_xlfn.XLOOKUP(m3arbol!$M16,'Base Compendio BN UConc'!D:D,'Base Compendio BN UConc'!J:J,0)</f>
        <v>10</v>
      </c>
      <c r="H16" s="31" t="str">
        <f>_xlfn.XLOOKUP(m3arbol!$M16,'Base Compendio BN UConc'!$D:$D,'Base Compendio BN UConc'!S:S,"s/i")</f>
        <v>VBsc</v>
      </c>
      <c r="I16" s="24" t="str">
        <f>_xlfn.XLOOKUP(m3arbol!$M16,'Base Compendio BN UConc'!$D:$D,'Base Compendio BN UConc'!Q:Q,0)</f>
        <v>Nabil</v>
      </c>
      <c r="J16" s="32" t="s">
        <v>352</v>
      </c>
      <c r="K16" s="33">
        <v>27</v>
      </c>
      <c r="L16" s="34">
        <v>2</v>
      </c>
      <c r="M16" s="32">
        <v>2702</v>
      </c>
      <c r="N16" s="24" t="s">
        <v>102</v>
      </c>
      <c r="O16" s="24"/>
      <c r="P16" s="24" t="str">
        <f>_xlfn.XLOOKUP(m3arbol!$M16,'Base Compendio BN UConc'!$D:$D,'Base Compendio BN UConc'!I:I,0)</f>
        <v>Zona Costera provincia de Osorno y Llanquihue, Cordillera de Zarao</v>
      </c>
    </row>
    <row r="17" spans="1:16" ht="11.25" x14ac:dyDescent="0.2">
      <c r="A17" s="50">
        <v>21</v>
      </c>
      <c r="B17" s="51" t="s">
        <v>202</v>
      </c>
      <c r="C17" s="51" t="s">
        <v>4</v>
      </c>
      <c r="D17" s="31" t="s">
        <v>97</v>
      </c>
      <c r="E17" s="24" t="s">
        <v>78</v>
      </c>
      <c r="F17" s="24" t="s">
        <v>17</v>
      </c>
      <c r="G17" s="53">
        <f>_xlfn.XLOOKUP(m3arbol!$M17,'Base Compendio BN UConc'!D:D,'Base Compendio BN UConc'!J:J,0)</f>
        <v>0</v>
      </c>
      <c r="H17" s="31" t="str">
        <f>_xlfn.XLOOKUP(m3arbol!$M17,'Base Compendio BN UConc'!$D:$D,'Base Compendio BN UConc'!S:S,"s/i")</f>
        <v>VTCc</v>
      </c>
      <c r="I17" s="24" t="str">
        <f>_xlfn.XLOOKUP(m3arbol!$M17,'Base Compendio BN UConc'!$D:$D,'Base Compendio BN UConc'!Q:Q,0)</f>
        <v>UACh</v>
      </c>
      <c r="J17" s="32" t="s">
        <v>352</v>
      </c>
      <c r="K17" s="33">
        <v>28</v>
      </c>
      <c r="L17" s="34">
        <v>1</v>
      </c>
      <c r="M17" s="32">
        <v>2801</v>
      </c>
      <c r="N17" s="24" t="s">
        <v>102</v>
      </c>
      <c r="O17" s="24"/>
      <c r="P17" s="24" t="str">
        <f>_xlfn.XLOOKUP(m3arbol!$M17,'Base Compendio BN UConc'!$D:$D,'Base Compendio BN UConc'!I:I,0)</f>
        <v>Cordillera de Nahuelbuta</v>
      </c>
    </row>
    <row r="18" spans="1:16" ht="11.25" x14ac:dyDescent="0.2">
      <c r="A18" s="50">
        <v>22</v>
      </c>
      <c r="B18" s="51" t="s">
        <v>163</v>
      </c>
      <c r="C18" s="51" t="s">
        <v>4</v>
      </c>
      <c r="D18" s="31">
        <v>9</v>
      </c>
      <c r="E18" s="24" t="s">
        <v>78</v>
      </c>
      <c r="F18" s="24" t="s">
        <v>17</v>
      </c>
      <c r="G18" s="53">
        <f>_xlfn.XLOOKUP(m3arbol!$M18,'Base Compendio BN UConc'!D:D,'Base Compendio BN UConc'!J:J,0)</f>
        <v>0</v>
      </c>
      <c r="H18" s="31" t="str">
        <f>_xlfn.XLOOKUP(m3arbol!$M18,'Base Compendio BN UConc'!$D:$D,'Base Compendio BN UConc'!S:S,"s/i")</f>
        <v>VTCc</v>
      </c>
      <c r="I18" s="24" t="str">
        <f>_xlfn.XLOOKUP(m3arbol!$M18,'Base Compendio BN UConc'!$D:$D,'Base Compendio BN UConc'!Q:Q,0)</f>
        <v>JICA</v>
      </c>
      <c r="J18" s="32" t="s">
        <v>352</v>
      </c>
      <c r="K18" s="33">
        <v>28</v>
      </c>
      <c r="L18" s="34">
        <v>2</v>
      </c>
      <c r="M18" s="32">
        <v>2802</v>
      </c>
      <c r="N18" s="24" t="s">
        <v>102</v>
      </c>
      <c r="O18" s="24"/>
      <c r="P18" s="24" t="str">
        <f>_xlfn.XLOOKUP(m3arbol!$M18,'Base Compendio BN UConc'!$D:$D,'Base Compendio BN UConc'!I:I,0)</f>
        <v>Reserva forestal de Malleco</v>
      </c>
    </row>
    <row r="19" spans="1:16" ht="11.25" x14ac:dyDescent="0.2">
      <c r="A19" s="50">
        <v>23</v>
      </c>
      <c r="B19" s="51" t="s">
        <v>378</v>
      </c>
      <c r="C19" s="51" t="s">
        <v>261</v>
      </c>
      <c r="D19" s="31">
        <v>10</v>
      </c>
      <c r="E19" s="24" t="s">
        <v>312</v>
      </c>
      <c r="F19" s="24" t="s">
        <v>17</v>
      </c>
      <c r="G19" s="53">
        <f>_xlfn.XLOOKUP(m3arbol!$M19,'Base Compendio BN UConc'!D:D,'Base Compendio BN UConc'!J:J,0)</f>
        <v>10</v>
      </c>
      <c r="H19" s="31" t="str">
        <f>_xlfn.XLOOKUP(m3arbol!$M19,'Base Compendio BN UConc'!$D:$D,'Base Compendio BN UConc'!S:S,"s/i")</f>
        <v>VTSc</v>
      </c>
      <c r="I19" s="24" t="str">
        <f>_xlfn.XLOOKUP(m3arbol!$M19,'Base Compendio BN UConc'!$D:$D,'Base Compendio BN UConc'!Q:Q,0)</f>
        <v>U de CH</v>
      </c>
      <c r="J19" s="32" t="s">
        <v>352</v>
      </c>
      <c r="K19" s="33">
        <v>29</v>
      </c>
      <c r="L19" s="34">
        <v>1</v>
      </c>
      <c r="M19" s="32">
        <v>2901</v>
      </c>
      <c r="N19" s="24" t="s">
        <v>102</v>
      </c>
      <c r="O19" s="24"/>
      <c r="P19" s="24" t="str">
        <f>_xlfn.XLOOKUP(m3arbol!$M19,'Base Compendio BN UConc'!$D:$D,'Base Compendio BN UConc'!I:I,0)</f>
        <v>Isla de Chiloé</v>
      </c>
    </row>
    <row r="20" spans="1:16" ht="11.25" x14ac:dyDescent="0.2">
      <c r="A20" s="50">
        <v>24</v>
      </c>
      <c r="B20" s="51" t="s">
        <v>263</v>
      </c>
      <c r="C20" s="51" t="s">
        <v>5</v>
      </c>
      <c r="D20" s="31">
        <v>9</v>
      </c>
      <c r="E20" s="24" t="s">
        <v>72</v>
      </c>
      <c r="F20" s="24" t="s">
        <v>20</v>
      </c>
      <c r="G20" s="53">
        <f>_xlfn.XLOOKUP(m3arbol!$M20,'Base Compendio BN UConc'!D:D,'Base Compendio BN UConc'!J:J,0)</f>
        <v>0</v>
      </c>
      <c r="H20" s="31" t="str">
        <f>_xlfn.XLOOKUP(m3arbol!$M20,'Base Compendio BN UConc'!$D:$D,'Base Compendio BN UConc'!S:S,"s/i")</f>
        <v>VTSc</v>
      </c>
      <c r="I20" s="24" t="str">
        <f>_xlfn.XLOOKUP(m3arbol!$M20,'Base Compendio BN UConc'!$D:$D,'Base Compendio BN UConc'!Q:Q,0)</f>
        <v>Nuñez y Peñaloza</v>
      </c>
      <c r="J20" s="32" t="s">
        <v>352</v>
      </c>
      <c r="K20" s="33">
        <v>29</v>
      </c>
      <c r="L20" s="34">
        <v>2</v>
      </c>
      <c r="M20" s="32">
        <v>2902</v>
      </c>
      <c r="N20" s="24" t="s">
        <v>102</v>
      </c>
      <c r="O20" s="24"/>
      <c r="P20" s="24" t="str">
        <f>_xlfn.XLOOKUP(m3arbol!$M20,'Base Compendio BN UConc'!$D:$D,'Base Compendio BN UConc'!I:I,0)</f>
        <v>Jauja</v>
      </c>
    </row>
    <row r="21" spans="1:16" ht="11.25" x14ac:dyDescent="0.2">
      <c r="A21" s="50">
        <v>25</v>
      </c>
      <c r="B21" s="51" t="s">
        <v>216</v>
      </c>
      <c r="C21" s="51" t="s">
        <v>5</v>
      </c>
      <c r="D21" s="31">
        <v>10</v>
      </c>
      <c r="E21" s="24" t="s">
        <v>72</v>
      </c>
      <c r="F21" s="24" t="s">
        <v>17</v>
      </c>
      <c r="G21" s="53">
        <f>_xlfn.XLOOKUP(m3arbol!$M21,'Base Compendio BN UConc'!D:D,'Base Compendio BN UConc'!J:J,0)</f>
        <v>10</v>
      </c>
      <c r="H21" s="31" t="str">
        <f>_xlfn.XLOOKUP(m3arbol!$M21,'Base Compendio BN UConc'!$D:$D,'Base Compendio BN UConc'!S:S,"s/i")</f>
        <v>VSSc</v>
      </c>
      <c r="I21" s="24" t="str">
        <f>_xlfn.XLOOKUP(m3arbol!$M21,'Base Compendio BN UConc'!$D:$D,'Base Compendio BN UConc'!Q:Q,0)</f>
        <v>Emanuelli</v>
      </c>
      <c r="J21" s="32" t="s">
        <v>352</v>
      </c>
      <c r="K21" s="33">
        <v>30</v>
      </c>
      <c r="L21" s="34">
        <v>1</v>
      </c>
      <c r="M21" s="32">
        <v>3001</v>
      </c>
      <c r="N21" s="24" t="s">
        <v>102</v>
      </c>
      <c r="O21" s="24"/>
      <c r="P21" s="24" t="str">
        <f>_xlfn.XLOOKUP(m3arbol!$M21,'Base Compendio BN UConc'!$D:$D,'Base Compendio BN UConc'!I:I,0)</f>
        <v>Reserva Nacional Valdivia</v>
      </c>
    </row>
    <row r="22" spans="1:16" ht="11.25" x14ac:dyDescent="0.2">
      <c r="A22" s="50">
        <v>26</v>
      </c>
      <c r="B22" s="51" t="s">
        <v>203</v>
      </c>
      <c r="C22" s="51" t="s">
        <v>6</v>
      </c>
      <c r="D22" s="31" t="s">
        <v>97</v>
      </c>
      <c r="E22" s="24" t="s">
        <v>79</v>
      </c>
      <c r="F22" s="24" t="s">
        <v>74</v>
      </c>
      <c r="G22" s="53">
        <f>_xlfn.XLOOKUP(m3arbol!$M22,'Base Compendio BN UConc'!D:D,'Base Compendio BN UConc'!J:J,0)</f>
        <v>0</v>
      </c>
      <c r="H22" s="31" t="str">
        <f>_xlfn.XLOOKUP(m3arbol!$M22,'Base Compendio BN UConc'!$D:$D,'Base Compendio BN UConc'!S:S,"s/i")</f>
        <v>VTCc</v>
      </c>
      <c r="I22" s="24" t="str">
        <f>_xlfn.XLOOKUP(m3arbol!$M22,'Base Compendio BN UConc'!$D:$D,'Base Compendio BN UConc'!Q:Q,0)</f>
        <v>Sandoval</v>
      </c>
      <c r="J22" s="32" t="s">
        <v>352</v>
      </c>
      <c r="K22" s="33">
        <v>30</v>
      </c>
      <c r="L22" s="34">
        <v>2</v>
      </c>
      <c r="M22" s="32">
        <v>3002</v>
      </c>
      <c r="N22" s="24" t="s">
        <v>102</v>
      </c>
      <c r="O22" s="24"/>
      <c r="P22" s="24" t="str">
        <f>_xlfn.XLOOKUP(m3arbol!$M22,'Base Compendio BN UConc'!$D:$D,'Base Compendio BN UConc'!I:I,0)</f>
        <v>Cordillera de Nahuelbuta</v>
      </c>
    </row>
    <row r="23" spans="1:16" ht="11.25" x14ac:dyDescent="0.2">
      <c r="A23" s="50">
        <v>27</v>
      </c>
      <c r="B23" s="51" t="s">
        <v>164</v>
      </c>
      <c r="C23" s="51" t="s">
        <v>7</v>
      </c>
      <c r="D23" s="31">
        <v>10</v>
      </c>
      <c r="E23" s="24" t="s">
        <v>80</v>
      </c>
      <c r="F23" s="24" t="s">
        <v>74</v>
      </c>
      <c r="G23" s="53">
        <f>_xlfn.XLOOKUP(m3arbol!$M23,'Base Compendio BN UConc'!D:D,'Base Compendio BN UConc'!J:J,0)</f>
        <v>0</v>
      </c>
      <c r="H23" s="31" t="str">
        <f>_xlfn.XLOOKUP(m3arbol!$M23,'Base Compendio BN UConc'!$D:$D,'Base Compendio BN UConc'!S:S,"s/i")</f>
        <v>VTSc</v>
      </c>
      <c r="I23" s="24" t="str">
        <f>_xlfn.XLOOKUP(m3arbol!$M23,'Base Compendio BN UConc'!$D:$D,'Base Compendio BN UConc'!Q:Q,0)</f>
        <v>Gunkel</v>
      </c>
      <c r="J23" s="32" t="s">
        <v>352</v>
      </c>
      <c r="K23" s="33">
        <v>31</v>
      </c>
      <c r="L23" s="34">
        <v>1</v>
      </c>
      <c r="M23" s="32">
        <v>3101</v>
      </c>
      <c r="N23" s="24" t="s">
        <v>102</v>
      </c>
      <c r="O23" s="24"/>
      <c r="P23" s="24" t="str">
        <f>_xlfn.XLOOKUP(m3arbol!$M23,'Base Compendio BN UConc'!$D:$D,'Base Compendio BN UConc'!I:I,0)</f>
        <v>Reserva Forestal Valdivia</v>
      </c>
    </row>
    <row r="24" spans="1:16" ht="11.25" x14ac:dyDescent="0.2">
      <c r="A24" s="50">
        <v>28</v>
      </c>
      <c r="B24" s="51" t="s">
        <v>165</v>
      </c>
      <c r="C24" s="51" t="s">
        <v>7</v>
      </c>
      <c r="D24" s="31">
        <v>10</v>
      </c>
      <c r="E24" s="24" t="s">
        <v>80</v>
      </c>
      <c r="F24" s="24" t="s">
        <v>74</v>
      </c>
      <c r="G24" s="53">
        <f>_xlfn.XLOOKUP(m3arbol!$M24,'Base Compendio BN UConc'!D:D,'Base Compendio BN UConc'!J:J,0)</f>
        <v>0</v>
      </c>
      <c r="H24" s="31" t="str">
        <f>_xlfn.XLOOKUP(m3arbol!$M24,'Base Compendio BN UConc'!$D:$D,'Base Compendio BN UConc'!S:S,"s/i")</f>
        <v>VTCc</v>
      </c>
      <c r="I24" s="24" t="str">
        <f>_xlfn.XLOOKUP(m3arbol!$M24,'Base Compendio BN UConc'!$D:$D,'Base Compendio BN UConc'!Q:Q,0)</f>
        <v>Gunkel</v>
      </c>
      <c r="J24" s="32" t="s">
        <v>352</v>
      </c>
      <c r="K24" s="33">
        <v>31</v>
      </c>
      <c r="L24" s="34">
        <v>2</v>
      </c>
      <c r="M24" s="32">
        <v>3102</v>
      </c>
      <c r="N24" s="24" t="s">
        <v>102</v>
      </c>
      <c r="O24" s="24"/>
      <c r="P24" s="24" t="str">
        <f>_xlfn.XLOOKUP(m3arbol!$M24,'Base Compendio BN UConc'!$D:$D,'Base Compendio BN UConc'!I:I,0)</f>
        <v>Reserva Forestal Valdivia</v>
      </c>
    </row>
    <row r="25" spans="1:16" ht="11.25" x14ac:dyDescent="0.2">
      <c r="A25" s="50">
        <v>29</v>
      </c>
      <c r="B25" s="51" t="s">
        <v>166</v>
      </c>
      <c r="C25" s="51" t="s">
        <v>7</v>
      </c>
      <c r="D25" s="31">
        <v>10</v>
      </c>
      <c r="E25" s="24" t="s">
        <v>80</v>
      </c>
      <c r="F25" s="24" t="s">
        <v>74</v>
      </c>
      <c r="G25" s="53">
        <f>_xlfn.XLOOKUP(m3arbol!$M25,'Base Compendio BN UConc'!D:D,'Base Compendio BN UConc'!J:J,0)</f>
        <v>5</v>
      </c>
      <c r="H25" s="31" t="str">
        <f>_xlfn.XLOOKUP(m3arbol!$M25,'Base Compendio BN UConc'!$D:$D,'Base Compendio BN UConc'!S:S,"s/i")</f>
        <v>VTCc</v>
      </c>
      <c r="I25" s="24" t="str">
        <f>_xlfn.XLOOKUP(m3arbol!$M25,'Base Compendio BN UConc'!$D:$D,'Base Compendio BN UConc'!Q:Q,0)</f>
        <v>Gunkel</v>
      </c>
      <c r="J25" s="32" t="s">
        <v>352</v>
      </c>
      <c r="K25" s="33">
        <v>32</v>
      </c>
      <c r="L25" s="34">
        <v>1</v>
      </c>
      <c r="M25" s="32">
        <v>3201</v>
      </c>
      <c r="N25" s="24" t="s">
        <v>102</v>
      </c>
      <c r="O25" s="24"/>
      <c r="P25" s="24" t="str">
        <f>_xlfn.XLOOKUP(m3arbol!$M25,'Base Compendio BN UConc'!$D:$D,'Base Compendio BN UConc'!I:I,0)</f>
        <v>Reserva Forestal Valdivia</v>
      </c>
    </row>
    <row r="26" spans="1:16" ht="11.25" x14ac:dyDescent="0.2">
      <c r="A26" s="50">
        <v>30</v>
      </c>
      <c r="B26" s="51" t="s">
        <v>257</v>
      </c>
      <c r="C26" s="51" t="s">
        <v>7</v>
      </c>
      <c r="D26" s="31">
        <v>10</v>
      </c>
      <c r="E26" s="24" t="s">
        <v>80</v>
      </c>
      <c r="F26" s="24" t="s">
        <v>20</v>
      </c>
      <c r="G26" s="53">
        <f>_xlfn.XLOOKUP(m3arbol!$M26,'Base Compendio BN UConc'!D:D,'Base Compendio BN UConc'!J:J,0)</f>
        <v>0</v>
      </c>
      <c r="H26" s="31" t="str">
        <f>_xlfn.XLOOKUP(m3arbol!$M26,'Base Compendio BN UConc'!$D:$D,'Base Compendio BN UConc'!S:S,"s/i")</f>
        <v>VSSc</v>
      </c>
      <c r="I26" s="24" t="str">
        <f>_xlfn.XLOOKUP(m3arbol!$M26,'Base Compendio BN UConc'!$D:$D,'Base Compendio BN UConc'!Q:Q,0)</f>
        <v>U de CH</v>
      </c>
      <c r="J26" s="32" t="s">
        <v>352</v>
      </c>
      <c r="K26" s="33">
        <v>32</v>
      </c>
      <c r="L26" s="34">
        <v>2</v>
      </c>
      <c r="M26" s="32">
        <v>3202</v>
      </c>
      <c r="N26" s="24" t="s">
        <v>102</v>
      </c>
      <c r="O26" s="24"/>
      <c r="P26" s="24" t="str">
        <f>_xlfn.XLOOKUP(m3arbol!$M26,'Base Compendio BN UConc'!$D:$D,'Base Compendio BN UConc'!I:I,0)</f>
        <v>Isla de Chiloé</v>
      </c>
    </row>
    <row r="27" spans="1:16" ht="11.25" x14ac:dyDescent="0.2">
      <c r="A27" s="50">
        <v>31</v>
      </c>
      <c r="B27" s="51" t="s">
        <v>246</v>
      </c>
      <c r="C27" s="51" t="s">
        <v>7</v>
      </c>
      <c r="D27" s="31">
        <v>10</v>
      </c>
      <c r="E27" s="24" t="s">
        <v>80</v>
      </c>
      <c r="F27" s="24" t="s">
        <v>20</v>
      </c>
      <c r="G27" s="53">
        <f>_xlfn.XLOOKUP(m3arbol!$M27,'Base Compendio BN UConc'!D:D,'Base Compendio BN UConc'!J:J,0)</f>
        <v>0</v>
      </c>
      <c r="H27" s="31" t="str">
        <f>_xlfn.XLOOKUP(m3arbol!$M27,'Base Compendio BN UConc'!$D:$D,'Base Compendio BN UConc'!S:S,"s/i")</f>
        <v>VTCc</v>
      </c>
      <c r="I27" s="24" t="str">
        <f>_xlfn.XLOOKUP(m3arbol!$M27,'Base Compendio BN UConc'!$D:$D,'Base Compendio BN UConc'!Q:Q,0)</f>
        <v>Terranova SA</v>
      </c>
      <c r="J27" s="32" t="s">
        <v>352</v>
      </c>
      <c r="K27" s="33">
        <v>33</v>
      </c>
      <c r="L27" s="34">
        <v>1</v>
      </c>
      <c r="M27" s="32">
        <v>3301</v>
      </c>
      <c r="N27" s="24" t="s">
        <v>102</v>
      </c>
      <c r="O27" s="24"/>
      <c r="P27" s="24" t="str">
        <f>_xlfn.XLOOKUP(m3arbol!$M27,'Base Compendio BN UConc'!$D:$D,'Base Compendio BN UConc'!I:I,0)</f>
        <v>Hacienda Chaihuin y Venecia</v>
      </c>
    </row>
    <row r="28" spans="1:16" ht="11.25" x14ac:dyDescent="0.2">
      <c r="A28" s="50">
        <v>32</v>
      </c>
      <c r="B28" s="51" t="s">
        <v>264</v>
      </c>
      <c r="C28" s="51" t="s">
        <v>7</v>
      </c>
      <c r="D28" s="31">
        <v>10</v>
      </c>
      <c r="E28" s="24" t="s">
        <v>80</v>
      </c>
      <c r="F28" s="24" t="s">
        <v>74</v>
      </c>
      <c r="G28" s="53">
        <f>_xlfn.XLOOKUP(m3arbol!$M28,'Base Compendio BN UConc'!D:D,'Base Compendio BN UConc'!J:J,0)</f>
        <v>0</v>
      </c>
      <c r="H28" s="31" t="str">
        <f>_xlfn.XLOOKUP(m3arbol!$M28,'Base Compendio BN UConc'!$D:$D,'Base Compendio BN UConc'!S:S,"s/i")</f>
        <v>VTCc</v>
      </c>
      <c r="I28" s="24" t="str">
        <f>_xlfn.XLOOKUP(m3arbol!$M28,'Base Compendio BN UConc'!$D:$D,'Base Compendio BN UConc'!Q:Q,0)</f>
        <v>UACh</v>
      </c>
      <c r="J28" s="32" t="s">
        <v>352</v>
      </c>
      <c r="K28" s="33">
        <v>33</v>
      </c>
      <c r="L28" s="34">
        <v>2</v>
      </c>
      <c r="M28" s="32">
        <v>3302</v>
      </c>
      <c r="N28" s="24" t="s">
        <v>102</v>
      </c>
      <c r="O28" s="24"/>
      <c r="P28" s="24" t="str">
        <f>_xlfn.XLOOKUP(m3arbol!$M28,'Base Compendio BN UConc'!$D:$D,'Base Compendio BN UConc'!I:I,0)</f>
        <v>Reserva Forestal Valdivia</v>
      </c>
    </row>
    <row r="29" spans="1:16" ht="11.25" x14ac:dyDescent="0.2">
      <c r="A29" s="50">
        <v>33</v>
      </c>
      <c r="B29" s="51" t="s">
        <v>377</v>
      </c>
      <c r="C29" s="51" t="s">
        <v>7</v>
      </c>
      <c r="D29" s="31">
        <v>10</v>
      </c>
      <c r="E29" s="24" t="s">
        <v>80</v>
      </c>
      <c r="F29" s="24" t="s">
        <v>20</v>
      </c>
      <c r="G29" s="53">
        <f>_xlfn.XLOOKUP(m3arbol!$M29,'Base Compendio BN UConc'!D:D,'Base Compendio BN UConc'!J:J,0)</f>
        <v>5</v>
      </c>
      <c r="H29" s="31" t="str">
        <f>_xlfn.XLOOKUP(m3arbol!$M29,'Base Compendio BN UConc'!$D:$D,'Base Compendio BN UConc'!S:S,"s/i")</f>
        <v>VSSc</v>
      </c>
      <c r="I29" s="24" t="str">
        <f>_xlfn.XLOOKUP(m3arbol!$M29,'Base Compendio BN UConc'!$D:$D,'Base Compendio BN UConc'!Q:Q,0)</f>
        <v>Niebuhr</v>
      </c>
      <c r="J29" s="32" t="s">
        <v>352</v>
      </c>
      <c r="K29" s="33">
        <v>34</v>
      </c>
      <c r="L29" s="34">
        <v>1</v>
      </c>
      <c r="M29" s="32">
        <v>3401</v>
      </c>
      <c r="N29" s="24" t="s">
        <v>102</v>
      </c>
      <c r="O29" s="24"/>
      <c r="P29" s="24" t="str">
        <f>_xlfn.XLOOKUP(m3arbol!$M29,'Base Compendio BN UConc'!$D:$D,'Base Compendio BN UConc'!I:I,0)</f>
        <v>Río Maullín - Lago Llanquihue - Seno de Reloncaví - Canal de Chacao - Faldeos del Volcán Calbuco - Cajón del Río Lenca</v>
      </c>
    </row>
    <row r="30" spans="1:16" ht="11.25" x14ac:dyDescent="0.2">
      <c r="A30" s="50">
        <v>34</v>
      </c>
      <c r="B30" s="51" t="s">
        <v>265</v>
      </c>
      <c r="C30" s="51" t="s">
        <v>7</v>
      </c>
      <c r="D30" s="31">
        <v>10</v>
      </c>
      <c r="E30" s="24" t="s">
        <v>80</v>
      </c>
      <c r="F30" s="24" t="s">
        <v>20</v>
      </c>
      <c r="G30" s="53">
        <f>_xlfn.XLOOKUP(m3arbol!$M30,'Base Compendio BN UConc'!D:D,'Base Compendio BN UConc'!J:J,0)</f>
        <v>0</v>
      </c>
      <c r="H30" s="31" t="str">
        <f>_xlfn.XLOOKUP(m3arbol!$M30,'Base Compendio BN UConc'!$D:$D,'Base Compendio BN UConc'!S:S,"s/i")</f>
        <v>VTSc</v>
      </c>
      <c r="I30" s="24" t="str">
        <f>_xlfn.XLOOKUP(m3arbol!$M30,'Base Compendio BN UConc'!$D:$D,'Base Compendio BN UConc'!Q:Q,0)</f>
        <v>Gunkel</v>
      </c>
      <c r="J30" s="32" t="s">
        <v>352</v>
      </c>
      <c r="K30" s="33">
        <v>34</v>
      </c>
      <c r="L30" s="34">
        <v>2</v>
      </c>
      <c r="M30" s="32">
        <v>3402</v>
      </c>
      <c r="N30" s="24" t="s">
        <v>102</v>
      </c>
      <c r="O30" s="24"/>
      <c r="P30" s="24" t="str">
        <f>_xlfn.XLOOKUP(m3arbol!$M30,'Base Compendio BN UConc'!$D:$D,'Base Compendio BN UConc'!I:I,0)</f>
        <v>Reserva Forestal Valdivia</v>
      </c>
    </row>
    <row r="31" spans="1:16" ht="11.25" x14ac:dyDescent="0.2">
      <c r="A31" s="50">
        <v>35</v>
      </c>
      <c r="B31" s="51" t="s">
        <v>234</v>
      </c>
      <c r="C31" s="51" t="s">
        <v>7</v>
      </c>
      <c r="D31" s="31">
        <v>10</v>
      </c>
      <c r="E31" s="24" t="s">
        <v>80</v>
      </c>
      <c r="F31" s="24" t="s">
        <v>74</v>
      </c>
      <c r="G31" s="53">
        <f>_xlfn.XLOOKUP(m3arbol!$M31,'Base Compendio BN UConc'!D:D,'Base Compendio BN UConc'!J:J,0)</f>
        <v>0</v>
      </c>
      <c r="H31" s="31" t="str">
        <f>_xlfn.XLOOKUP(m3arbol!$M31,'Base Compendio BN UConc'!$D:$D,'Base Compendio BN UConc'!S:S,"s/i")</f>
        <v>VTCc</v>
      </c>
      <c r="I31" s="24" t="str">
        <f>_xlfn.XLOOKUP(m3arbol!$M31,'Base Compendio BN UConc'!$D:$D,'Base Compendio BN UConc'!Q:Q,0)</f>
        <v>Kawas</v>
      </c>
      <c r="J31" s="32" t="s">
        <v>352</v>
      </c>
      <c r="K31" s="33">
        <v>35</v>
      </c>
      <c r="L31" s="34">
        <v>1</v>
      </c>
      <c r="M31" s="32">
        <v>3501</v>
      </c>
      <c r="N31" s="24" t="s">
        <v>102</v>
      </c>
      <c r="O31" s="24"/>
      <c r="P31" s="24" t="str">
        <f>_xlfn.XLOOKUP(m3arbol!$M31,'Base Compendio BN UConc'!$D:$D,'Base Compendio BN UConc'!I:I,0)</f>
        <v>Provincia de Osorno y Llanquihue</v>
      </c>
    </row>
    <row r="32" spans="1:16" ht="11.25" x14ac:dyDescent="0.2">
      <c r="A32" s="50">
        <v>36</v>
      </c>
      <c r="B32" s="51" t="s">
        <v>167</v>
      </c>
      <c r="C32" s="51" t="s">
        <v>7</v>
      </c>
      <c r="D32" s="31">
        <v>10</v>
      </c>
      <c r="E32" s="24" t="s">
        <v>80</v>
      </c>
      <c r="F32" s="24" t="s">
        <v>74</v>
      </c>
      <c r="G32" s="53">
        <f>_xlfn.XLOOKUP(m3arbol!$M32,'Base Compendio BN UConc'!D:D,'Base Compendio BN UConc'!J:J,0)</f>
        <v>0</v>
      </c>
      <c r="H32" s="31" t="str">
        <f>_xlfn.XLOOKUP(m3arbol!$M32,'Base Compendio BN UConc'!$D:$D,'Base Compendio BN UConc'!S:S,"s/i")</f>
        <v>VTSc</v>
      </c>
      <c r="I32" s="24" t="str">
        <f>_xlfn.XLOOKUP(m3arbol!$M32,'Base Compendio BN UConc'!$D:$D,'Base Compendio BN UConc'!Q:Q,0)</f>
        <v>Tapia</v>
      </c>
      <c r="J32" s="32" t="s">
        <v>352</v>
      </c>
      <c r="K32" s="33">
        <v>35</v>
      </c>
      <c r="L32" s="34">
        <v>2</v>
      </c>
      <c r="M32" s="32">
        <v>3502</v>
      </c>
      <c r="N32" s="24" t="s">
        <v>102</v>
      </c>
      <c r="O32" s="24"/>
      <c r="P32" s="24" t="str">
        <f>_xlfn.XLOOKUP(m3arbol!$M32,'Base Compendio BN UConc'!$D:$D,'Base Compendio BN UConc'!I:I,0)</f>
        <v>Predio Quitaluto, Reserva Forestal Valdivia</v>
      </c>
    </row>
    <row r="33" spans="1:16" ht="11.25" x14ac:dyDescent="0.2">
      <c r="A33" s="50">
        <v>37</v>
      </c>
      <c r="B33" s="51" t="s">
        <v>204</v>
      </c>
      <c r="C33" s="51" t="s">
        <v>7</v>
      </c>
      <c r="D33" s="31">
        <v>10</v>
      </c>
      <c r="E33" s="24" t="s">
        <v>80</v>
      </c>
      <c r="F33" s="24" t="s">
        <v>17</v>
      </c>
      <c r="G33" s="53">
        <f>_xlfn.XLOOKUP(m3arbol!$M33,'Base Compendio BN UConc'!D:D,'Base Compendio BN UConc'!J:J,0)</f>
        <v>10</v>
      </c>
      <c r="H33" s="31" t="str">
        <f>_xlfn.XLOOKUP(m3arbol!$M33,'Base Compendio BN UConc'!$D:$D,'Base Compendio BN UConc'!S:S,"s/i")</f>
        <v>VSSc</v>
      </c>
      <c r="I33" s="24" t="str">
        <f>_xlfn.XLOOKUP(m3arbol!$M33,'Base Compendio BN UConc'!$D:$D,'Base Compendio BN UConc'!Q:Q,0)</f>
        <v>Emanuelli</v>
      </c>
      <c r="J33" s="32" t="s">
        <v>352</v>
      </c>
      <c r="K33" s="33">
        <v>36</v>
      </c>
      <c r="L33" s="34">
        <v>1</v>
      </c>
      <c r="M33" s="32">
        <v>3601</v>
      </c>
      <c r="N33" s="24" t="s">
        <v>102</v>
      </c>
      <c r="O33" s="24"/>
      <c r="P33" s="24" t="str">
        <f>_xlfn.XLOOKUP(m3arbol!$M33,'Base Compendio BN UConc'!$D:$D,'Base Compendio BN UConc'!I:I,0)</f>
        <v>Reserva Nacional Valdivia</v>
      </c>
    </row>
    <row r="34" spans="1:16" ht="11.25" x14ac:dyDescent="0.2">
      <c r="A34" s="50">
        <v>38</v>
      </c>
      <c r="B34" s="51" t="s">
        <v>205</v>
      </c>
      <c r="C34" s="51" t="s">
        <v>7</v>
      </c>
      <c r="D34" s="31">
        <v>10</v>
      </c>
      <c r="E34" s="24" t="s">
        <v>80</v>
      </c>
      <c r="F34" s="24" t="s">
        <v>17</v>
      </c>
      <c r="G34" s="53">
        <f>_xlfn.XLOOKUP(m3arbol!$M34,'Base Compendio BN UConc'!D:D,'Base Compendio BN UConc'!J:J,0)</f>
        <v>20</v>
      </c>
      <c r="H34" s="31" t="str">
        <f>_xlfn.XLOOKUP(m3arbol!$M34,'Base Compendio BN UConc'!$D:$D,'Base Compendio BN UConc'!S:S,"s/i")</f>
        <v>VSSc</v>
      </c>
      <c r="I34" s="24" t="str">
        <f>_xlfn.XLOOKUP(m3arbol!$M34,'Base Compendio BN UConc'!$D:$D,'Base Compendio BN UConc'!Q:Q,0)</f>
        <v>Emanuelli</v>
      </c>
      <c r="J34" s="32" t="s">
        <v>352</v>
      </c>
      <c r="K34" s="33">
        <v>36</v>
      </c>
      <c r="L34" s="34">
        <v>2</v>
      </c>
      <c r="M34" s="32">
        <v>3602</v>
      </c>
      <c r="N34" s="24" t="s">
        <v>102</v>
      </c>
      <c r="O34" s="24"/>
      <c r="P34" s="24" t="str">
        <f>_xlfn.XLOOKUP(m3arbol!$M34,'Base Compendio BN UConc'!$D:$D,'Base Compendio BN UConc'!I:I,0)</f>
        <v>Reserva Nacional Valdivia</v>
      </c>
    </row>
    <row r="35" spans="1:16" ht="11.25" x14ac:dyDescent="0.2">
      <c r="A35" s="50">
        <v>39</v>
      </c>
      <c r="B35" s="51" t="s">
        <v>266</v>
      </c>
      <c r="C35" s="51" t="s">
        <v>7</v>
      </c>
      <c r="D35" s="31">
        <v>12</v>
      </c>
      <c r="E35" s="24" t="s">
        <v>80</v>
      </c>
      <c r="F35" s="24" t="s">
        <v>20</v>
      </c>
      <c r="G35" s="53">
        <f>_xlfn.XLOOKUP(m3arbol!$M35,'Base Compendio BN UConc'!D:D,'Base Compendio BN UConc'!J:J,0)</f>
        <v>0</v>
      </c>
      <c r="H35" s="31" t="str">
        <f>_xlfn.XLOOKUP(m3arbol!$M35,'Base Compendio BN UConc'!$D:$D,'Base Compendio BN UConc'!S:S,"s/i")</f>
        <v>VTSc</v>
      </c>
      <c r="I35" s="24" t="str">
        <f>_xlfn.XLOOKUP(m3arbol!$M35,'Base Compendio BN UConc'!$D:$D,'Base Compendio BN UConc'!Q:Q,0)</f>
        <v>Sandoval</v>
      </c>
      <c r="J35" s="32" t="s">
        <v>352</v>
      </c>
      <c r="K35" s="33">
        <v>37</v>
      </c>
      <c r="L35" s="34">
        <v>1</v>
      </c>
      <c r="M35" s="32">
        <v>3701</v>
      </c>
      <c r="N35" s="24" t="s">
        <v>102</v>
      </c>
      <c r="O35" s="24"/>
      <c r="P35" s="24" t="str">
        <f>_xlfn.XLOOKUP(m3arbol!$M35,'Base Compendio BN UConc'!$D:$D,'Base Compendio BN UConc'!I:I,0)</f>
        <v>Isla Navarino</v>
      </c>
    </row>
    <row r="36" spans="1:16" ht="11.25" x14ac:dyDescent="0.2">
      <c r="A36" s="50">
        <v>40</v>
      </c>
      <c r="B36" s="51" t="s">
        <v>185</v>
      </c>
      <c r="C36" s="51" t="s">
        <v>7</v>
      </c>
      <c r="D36" s="31">
        <v>12</v>
      </c>
      <c r="E36" s="24" t="s">
        <v>80</v>
      </c>
      <c r="F36" s="24" t="s">
        <v>20</v>
      </c>
      <c r="G36" s="53">
        <f>_xlfn.XLOOKUP(m3arbol!$M36,'Base Compendio BN UConc'!D:D,'Base Compendio BN UConc'!J:J,0)</f>
        <v>10</v>
      </c>
      <c r="H36" s="31" t="str">
        <f>_xlfn.XLOOKUP(m3arbol!$M36,'Base Compendio BN UConc'!$D:$D,'Base Compendio BN UConc'!S:S,"s/i")</f>
        <v>VTSc</v>
      </c>
      <c r="I36" s="24" t="str">
        <f>_xlfn.XLOOKUP(m3arbol!$M36,'Base Compendio BN UConc'!$D:$D,'Base Compendio BN UConc'!Q:Q,0)</f>
        <v>Quiroz</v>
      </c>
      <c r="J36" s="32" t="s">
        <v>352</v>
      </c>
      <c r="K36" s="33">
        <v>37</v>
      </c>
      <c r="L36" s="34">
        <v>2</v>
      </c>
      <c r="M36" s="32">
        <v>3702</v>
      </c>
      <c r="N36" s="24" t="s">
        <v>102</v>
      </c>
      <c r="O36" s="24"/>
      <c r="P36" s="24" t="str">
        <f>_xlfn.XLOOKUP(m3arbol!$M36,'Base Compendio BN UConc'!$D:$D,'Base Compendio BN UConc'!I:I,0)</f>
        <v>Cordillera de la Costa</v>
      </c>
    </row>
    <row r="37" spans="1:16" ht="11.25" x14ac:dyDescent="0.2">
      <c r="A37" s="50">
        <v>41</v>
      </c>
      <c r="B37" s="51" t="s">
        <v>186</v>
      </c>
      <c r="C37" s="51" t="s">
        <v>7</v>
      </c>
      <c r="D37" s="31">
        <v>12</v>
      </c>
      <c r="E37" s="24" t="s">
        <v>80</v>
      </c>
      <c r="F37" s="24" t="s">
        <v>20</v>
      </c>
      <c r="G37" s="53">
        <f>_xlfn.XLOOKUP(m3arbol!$M37,'Base Compendio BN UConc'!D:D,'Base Compendio BN UConc'!J:J,0)</f>
        <v>10</v>
      </c>
      <c r="H37" s="31" t="str">
        <f>_xlfn.XLOOKUP(m3arbol!$M37,'Base Compendio BN UConc'!$D:$D,'Base Compendio BN UConc'!S:S,"s/i")</f>
        <v>VTSc</v>
      </c>
      <c r="I37" s="24" t="str">
        <f>_xlfn.XLOOKUP(m3arbol!$M37,'Base Compendio BN UConc'!$D:$D,'Base Compendio BN UConc'!Q:Q,0)</f>
        <v>Quiroz</v>
      </c>
      <c r="J37" s="32" t="s">
        <v>352</v>
      </c>
      <c r="K37" s="33">
        <v>38</v>
      </c>
      <c r="L37" s="34">
        <v>1</v>
      </c>
      <c r="M37" s="32">
        <v>3801</v>
      </c>
      <c r="N37" s="24" t="s">
        <v>102</v>
      </c>
      <c r="O37" s="24"/>
      <c r="P37" s="24" t="str">
        <f>_xlfn.XLOOKUP(m3arbol!$M37,'Base Compendio BN UConc'!$D:$D,'Base Compendio BN UConc'!I:I,0)</f>
        <v>Cordillera de la Costa</v>
      </c>
    </row>
    <row r="38" spans="1:16" ht="11.25" x14ac:dyDescent="0.2">
      <c r="A38" s="50">
        <v>42</v>
      </c>
      <c r="B38" s="51" t="s">
        <v>179</v>
      </c>
      <c r="C38" s="51" t="s">
        <v>8</v>
      </c>
      <c r="D38" s="31">
        <v>10</v>
      </c>
      <c r="E38" s="24" t="s">
        <v>82</v>
      </c>
      <c r="F38" s="24" t="s">
        <v>17</v>
      </c>
      <c r="G38" s="53">
        <f>_xlfn.XLOOKUP(m3arbol!$M38,'Base Compendio BN UConc'!D:D,'Base Compendio BN UConc'!J:J,0)</f>
        <v>0</v>
      </c>
      <c r="H38" s="31" t="str">
        <f>_xlfn.XLOOKUP(m3arbol!$M38,'Base Compendio BN UConc'!$D:$D,'Base Compendio BN UConc'!S:S,"s/i")</f>
        <v>VTCc</v>
      </c>
      <c r="I38" s="24" t="str">
        <f>_xlfn.XLOOKUP(m3arbol!$M38,'Base Compendio BN UConc'!$D:$D,'Base Compendio BN UConc'!Q:Q,0)</f>
        <v>Urzua, et al.</v>
      </c>
      <c r="J38" s="32" t="s">
        <v>352</v>
      </c>
      <c r="K38" s="33">
        <v>38</v>
      </c>
      <c r="L38" s="34">
        <v>2</v>
      </c>
      <c r="M38" s="32">
        <v>3802</v>
      </c>
      <c r="N38" s="24" t="s">
        <v>102</v>
      </c>
      <c r="O38" s="24"/>
      <c r="P38" s="24" t="str">
        <f>_xlfn.XLOOKUP(m3arbol!$M38,'Base Compendio BN UConc'!$D:$D,'Base Compendio BN UConc'!I:I,0)</f>
        <v>Llano central de la Provincia de Llanquihue</v>
      </c>
    </row>
    <row r="39" spans="1:16" ht="11.25" x14ac:dyDescent="0.2">
      <c r="A39" s="50">
        <v>43</v>
      </c>
      <c r="B39" s="51" t="s">
        <v>267</v>
      </c>
      <c r="C39" s="51" t="s">
        <v>268</v>
      </c>
      <c r="D39" s="31">
        <v>10</v>
      </c>
      <c r="E39" s="24" t="s">
        <v>313</v>
      </c>
      <c r="F39" s="24" t="s">
        <v>20</v>
      </c>
      <c r="G39" s="53">
        <f>_xlfn.XLOOKUP(m3arbol!$M39,'Base Compendio BN UConc'!D:D,'Base Compendio BN UConc'!J:J,0)</f>
        <v>0</v>
      </c>
      <c r="H39" s="31" t="str">
        <f>_xlfn.XLOOKUP(m3arbol!$M39,'Base Compendio BN UConc'!$D:$D,'Base Compendio BN UConc'!S:S,"s/i")</f>
        <v>VTCc</v>
      </c>
      <c r="I39" s="24" t="str">
        <f>_xlfn.XLOOKUP(m3arbol!$M39,'Base Compendio BN UConc'!$D:$D,'Base Compendio BN UConc'!Q:Q,0)</f>
        <v>Cruz y Lara</v>
      </c>
      <c r="J39" s="32" t="s">
        <v>352</v>
      </c>
      <c r="K39" s="33">
        <v>39</v>
      </c>
      <c r="L39" s="34">
        <v>1</v>
      </c>
      <c r="M39" s="32">
        <v>3901</v>
      </c>
      <c r="N39" s="24" t="s">
        <v>102</v>
      </c>
      <c r="O39" s="24"/>
      <c r="P39" s="24" t="str">
        <f>_xlfn.XLOOKUP(m3arbol!$M39,'Base Compendio BN UConc'!$D:$D,'Base Compendio BN UConc'!I:I,0)</f>
        <v>Comuna de Quellón</v>
      </c>
    </row>
    <row r="40" spans="1:16" ht="11.25" x14ac:dyDescent="0.2">
      <c r="A40" s="50">
        <v>44</v>
      </c>
      <c r="B40" s="51" t="s">
        <v>202</v>
      </c>
      <c r="C40" s="51" t="s">
        <v>9</v>
      </c>
      <c r="D40" s="31" t="s">
        <v>96</v>
      </c>
      <c r="E40" s="24" t="s">
        <v>83</v>
      </c>
      <c r="F40" s="24" t="s">
        <v>17</v>
      </c>
      <c r="G40" s="53">
        <f>_xlfn.XLOOKUP(m3arbol!$M40,'Base Compendio BN UConc'!D:D,'Base Compendio BN UConc'!J:J,0)</f>
        <v>0</v>
      </c>
      <c r="H40" s="31" t="str">
        <f>_xlfn.XLOOKUP(m3arbol!$M40,'Base Compendio BN UConc'!$D:$D,'Base Compendio BN UConc'!S:S,"s/i")</f>
        <v>VTCc</v>
      </c>
      <c r="I40" s="24" t="str">
        <f>_xlfn.XLOOKUP(m3arbol!$M40,'Base Compendio BN UConc'!$D:$D,'Base Compendio BN UConc'!Q:Q,0)</f>
        <v>Real y Sandoval</v>
      </c>
      <c r="J40" s="32" t="s">
        <v>352</v>
      </c>
      <c r="K40" s="33">
        <v>39</v>
      </c>
      <c r="L40" s="34">
        <v>2</v>
      </c>
      <c r="M40" s="32">
        <v>3902</v>
      </c>
      <c r="N40" s="24" t="s">
        <v>102</v>
      </c>
      <c r="O40" s="24"/>
      <c r="P40" s="24" t="str">
        <f>_xlfn.XLOOKUP(m3arbol!$M40,'Base Compendio BN UConc'!$D:$D,'Base Compendio BN UConc'!I:I,0)</f>
        <v>Cordillera de Nahuelbuta</v>
      </c>
    </row>
    <row r="41" spans="1:16" ht="11.25" x14ac:dyDescent="0.2">
      <c r="A41" s="50">
        <v>45</v>
      </c>
      <c r="B41" s="51" t="s">
        <v>218</v>
      </c>
      <c r="C41" s="51" t="s">
        <v>9</v>
      </c>
      <c r="D41" s="31">
        <v>10</v>
      </c>
      <c r="E41" s="24" t="s">
        <v>83</v>
      </c>
      <c r="F41" s="24" t="s">
        <v>17</v>
      </c>
      <c r="G41" s="53">
        <f>_xlfn.XLOOKUP(m3arbol!$M41,'Base Compendio BN UConc'!D:D,'Base Compendio BN UConc'!J:J,0)</f>
        <v>0</v>
      </c>
      <c r="H41" s="31" t="str">
        <f>_xlfn.XLOOKUP(m3arbol!$M41,'Base Compendio BN UConc'!$D:$D,'Base Compendio BN UConc'!S:S,"s/i")</f>
        <v>VTCc</v>
      </c>
      <c r="I41" s="24" t="str">
        <f>_xlfn.XLOOKUP(m3arbol!$M41,'Base Compendio BN UConc'!$D:$D,'Base Compendio BN UConc'!Q:Q,0)</f>
        <v>Terranova SA</v>
      </c>
      <c r="J41" s="32" t="s">
        <v>352</v>
      </c>
      <c r="K41" s="33">
        <v>40</v>
      </c>
      <c r="L41" s="34">
        <v>2</v>
      </c>
      <c r="M41" s="32">
        <v>4002</v>
      </c>
      <c r="N41" s="24" t="s">
        <v>102</v>
      </c>
      <c r="O41" s="24"/>
      <c r="P41" s="24" t="str">
        <f>_xlfn.XLOOKUP(m3arbol!$M41,'Base Compendio BN UConc'!$D:$D,'Base Compendio BN UConc'!I:I,0)</f>
        <v>Hacienda Chaihuin y Venecia</v>
      </c>
    </row>
    <row r="42" spans="1:16" ht="11.25" x14ac:dyDescent="0.2">
      <c r="A42" s="50">
        <v>46</v>
      </c>
      <c r="B42" s="51" t="s">
        <v>269</v>
      </c>
      <c r="C42" s="51" t="s">
        <v>9</v>
      </c>
      <c r="D42" s="31">
        <v>10</v>
      </c>
      <c r="E42" s="24" t="s">
        <v>83</v>
      </c>
      <c r="F42" s="24" t="s">
        <v>41</v>
      </c>
      <c r="G42" s="53">
        <f>_xlfn.XLOOKUP(m3arbol!$M42,'Base Compendio BN UConc'!D:D,'Base Compendio BN UConc'!J:J,0)</f>
        <v>0</v>
      </c>
      <c r="H42" s="31" t="str">
        <f>_xlfn.XLOOKUP(m3arbol!$M42,'Base Compendio BN UConc'!$D:$D,'Base Compendio BN UConc'!S:S,"s/i")</f>
        <v>VBCc</v>
      </c>
      <c r="I42" s="24" t="str">
        <f>_xlfn.XLOOKUP(m3arbol!$M42,'Base Compendio BN UConc'!$D:$D,'Base Compendio BN UConc'!Q:Q,0)</f>
        <v>Maureira</v>
      </c>
      <c r="J42" s="32" t="s">
        <v>352</v>
      </c>
      <c r="K42" s="33">
        <v>41</v>
      </c>
      <c r="L42" s="34">
        <v>1</v>
      </c>
      <c r="M42" s="32">
        <v>4101</v>
      </c>
      <c r="N42" s="24" t="s">
        <v>102</v>
      </c>
      <c r="O42" s="24"/>
      <c r="P42" s="24" t="str">
        <f>_xlfn.XLOOKUP(m3arbol!$M42,'Base Compendio BN UConc'!$D:$D,'Base Compendio BN UConc'!I:I,0)</f>
        <v>Morrompulli</v>
      </c>
    </row>
    <row r="43" spans="1:16" ht="11.25" x14ac:dyDescent="0.2">
      <c r="A43" s="50">
        <v>47</v>
      </c>
      <c r="B43" s="51" t="s">
        <v>180</v>
      </c>
      <c r="C43" s="51" t="s">
        <v>9</v>
      </c>
      <c r="D43" s="31">
        <v>10</v>
      </c>
      <c r="E43" s="24" t="s">
        <v>83</v>
      </c>
      <c r="F43" s="24" t="s">
        <v>17</v>
      </c>
      <c r="G43" s="53">
        <f>_xlfn.XLOOKUP(m3arbol!$M43,'Base Compendio BN UConc'!D:D,'Base Compendio BN UConc'!J:J,0)</f>
        <v>0</v>
      </c>
      <c r="H43" s="31" t="str">
        <f>_xlfn.XLOOKUP(m3arbol!$M43,'Base Compendio BN UConc'!$D:$D,'Base Compendio BN UConc'!S:S,"s/i")</f>
        <v>VTCc</v>
      </c>
      <c r="I43" s="24" t="str">
        <f>_xlfn.XLOOKUP(m3arbol!$M43,'Base Compendio BN UConc'!$D:$D,'Base Compendio BN UConc'!Q:Q,0)</f>
        <v>Urzua, et al.</v>
      </c>
      <c r="J43" s="32" t="s">
        <v>352</v>
      </c>
      <c r="K43" s="33">
        <v>41</v>
      </c>
      <c r="L43" s="34">
        <v>2</v>
      </c>
      <c r="M43" s="32">
        <v>4102</v>
      </c>
      <c r="N43" s="24" t="s">
        <v>102</v>
      </c>
      <c r="O43" s="24"/>
      <c r="P43" s="24" t="str">
        <f>_xlfn.XLOOKUP(m3arbol!$M43,'Base Compendio BN UConc'!$D:$D,'Base Compendio BN UConc'!I:I,0)</f>
        <v>Provincia de Llanquihue</v>
      </c>
    </row>
    <row r="44" spans="1:16" ht="11.25" x14ac:dyDescent="0.2">
      <c r="A44" s="50">
        <v>48</v>
      </c>
      <c r="B44" s="51" t="s">
        <v>270</v>
      </c>
      <c r="C44" s="51" t="s">
        <v>9</v>
      </c>
      <c r="D44" s="31">
        <v>10</v>
      </c>
      <c r="E44" s="24" t="s">
        <v>83</v>
      </c>
      <c r="F44" s="24" t="s">
        <v>17</v>
      </c>
      <c r="G44" s="53">
        <f>_xlfn.XLOOKUP(m3arbol!$M44,'Base Compendio BN UConc'!D:D,'Base Compendio BN UConc'!J:J,0)</f>
        <v>0</v>
      </c>
      <c r="H44" s="31" t="str">
        <f>_xlfn.XLOOKUP(m3arbol!$M44,'Base Compendio BN UConc'!$D:$D,'Base Compendio BN UConc'!S:S,"s/i")</f>
        <v>VBCc</v>
      </c>
      <c r="I44" s="24" t="str">
        <f>_xlfn.XLOOKUP(m3arbol!$M44,'Base Compendio BN UConc'!$D:$D,'Base Compendio BN UConc'!Q:Q,0)</f>
        <v>UACh</v>
      </c>
      <c r="J44" s="32" t="s">
        <v>352</v>
      </c>
      <c r="K44" s="33">
        <v>42</v>
      </c>
      <c r="L44" s="34">
        <v>1</v>
      </c>
      <c r="M44" s="32">
        <v>4201</v>
      </c>
      <c r="N44" s="24" t="s">
        <v>102</v>
      </c>
      <c r="O44" s="24"/>
      <c r="P44" s="24" t="str">
        <f>_xlfn.XLOOKUP(m3arbol!$M44,'Base Compendio BN UConc'!$D:$D,'Base Compendio BN UConc'!I:I,0)</f>
        <v>Las Palmas</v>
      </c>
    </row>
    <row r="45" spans="1:16" ht="11.25" x14ac:dyDescent="0.2">
      <c r="A45" s="50">
        <v>49</v>
      </c>
      <c r="B45" s="51" t="s">
        <v>168</v>
      </c>
      <c r="C45" s="51" t="s">
        <v>9</v>
      </c>
      <c r="D45" s="31">
        <v>10</v>
      </c>
      <c r="E45" s="24" t="s">
        <v>83</v>
      </c>
      <c r="F45" s="24" t="s">
        <v>74</v>
      </c>
      <c r="G45" s="53">
        <f>_xlfn.XLOOKUP(m3arbol!$M45,'Base Compendio BN UConc'!D:D,'Base Compendio BN UConc'!J:J,0)</f>
        <v>0</v>
      </c>
      <c r="H45" s="31" t="str">
        <f>_xlfn.XLOOKUP(m3arbol!$M45,'Base Compendio BN UConc'!$D:$D,'Base Compendio BN UConc'!S:S,"s/i")</f>
        <v>VTSc</v>
      </c>
      <c r="I45" s="24" t="str">
        <f>_xlfn.XLOOKUP(m3arbol!$M45,'Base Compendio BN UConc'!$D:$D,'Base Compendio BN UConc'!Q:Q,0)</f>
        <v>INFOR</v>
      </c>
      <c r="J45" s="32" t="s">
        <v>352</v>
      </c>
      <c r="K45" s="33">
        <v>42</v>
      </c>
      <c r="L45" s="34">
        <v>2</v>
      </c>
      <c r="M45" s="32">
        <v>4202</v>
      </c>
      <c r="N45" s="24" t="s">
        <v>102</v>
      </c>
      <c r="O45" s="24"/>
      <c r="P45" s="24" t="str">
        <f>_xlfn.XLOOKUP(m3arbol!$M45,'Base Compendio BN UConc'!$D:$D,'Base Compendio BN UConc'!I:I,0)</f>
        <v>Area Neltume</v>
      </c>
    </row>
    <row r="46" spans="1:16" ht="11.25" x14ac:dyDescent="0.2">
      <c r="A46" s="50">
        <v>50</v>
      </c>
      <c r="B46" s="51" t="s">
        <v>271</v>
      </c>
      <c r="C46" s="51" t="s">
        <v>9</v>
      </c>
      <c r="D46" s="31">
        <v>10</v>
      </c>
      <c r="E46" s="24" t="s">
        <v>83</v>
      </c>
      <c r="F46" s="24" t="s">
        <v>74</v>
      </c>
      <c r="G46" s="53">
        <f>_xlfn.XLOOKUP(m3arbol!$M46,'Base Compendio BN UConc'!D:D,'Base Compendio BN UConc'!J:J,0)</f>
        <v>0</v>
      </c>
      <c r="H46" s="31" t="str">
        <f>_xlfn.XLOOKUP(m3arbol!$M46,'Base Compendio BN UConc'!$D:$D,'Base Compendio BN UConc'!S:S,"s/i")</f>
        <v>VTCc</v>
      </c>
      <c r="I46" s="24" t="str">
        <f>_xlfn.XLOOKUP(m3arbol!$M46,'Base Compendio BN UConc'!$D:$D,'Base Compendio BN UConc'!Q:Q,0)</f>
        <v>Cubillos</v>
      </c>
      <c r="J46" s="32" t="s">
        <v>352</v>
      </c>
      <c r="K46" s="33">
        <v>43</v>
      </c>
      <c r="L46" s="34">
        <v>1</v>
      </c>
      <c r="M46" s="32">
        <v>4301</v>
      </c>
      <c r="N46" s="24" t="s">
        <v>102</v>
      </c>
      <c r="O46" s="24"/>
      <c r="P46" s="24" t="str">
        <f>_xlfn.XLOOKUP(m3arbol!$M46,'Base Compendio BN UConc'!$D:$D,'Base Compendio BN UConc'!I:I,0)</f>
        <v>Panguipuli - Neltume</v>
      </c>
    </row>
    <row r="47" spans="1:16" ht="11.25" x14ac:dyDescent="0.2">
      <c r="A47" s="50">
        <v>51</v>
      </c>
      <c r="B47" s="51" t="s">
        <v>221</v>
      </c>
      <c r="C47" s="51" t="s">
        <v>9</v>
      </c>
      <c r="D47" s="31">
        <v>10</v>
      </c>
      <c r="E47" s="24" t="s">
        <v>83</v>
      </c>
      <c r="F47" s="24" t="s">
        <v>74</v>
      </c>
      <c r="G47" s="53">
        <f>_xlfn.XLOOKUP(m3arbol!$M47,'Base Compendio BN UConc'!D:D,'Base Compendio BN UConc'!J:J,0)</f>
        <v>0</v>
      </c>
      <c r="H47" s="31" t="str">
        <f>_xlfn.XLOOKUP(m3arbol!$M47,'Base Compendio BN UConc'!$D:$D,'Base Compendio BN UConc'!S:S,"s/i")</f>
        <v>VTSc</v>
      </c>
      <c r="I47" s="24" t="str">
        <f>_xlfn.XLOOKUP(m3arbol!$M47,'Base Compendio BN UConc'!$D:$D,'Base Compendio BN UConc'!Q:Q,0)</f>
        <v>Kawas</v>
      </c>
      <c r="J47" s="32" t="s">
        <v>352</v>
      </c>
      <c r="K47" s="33">
        <v>43</v>
      </c>
      <c r="L47" s="34">
        <v>2</v>
      </c>
      <c r="M47" s="32">
        <v>4302</v>
      </c>
      <c r="N47" s="24" t="s">
        <v>102</v>
      </c>
      <c r="O47" s="24"/>
      <c r="P47" s="24" t="str">
        <f>_xlfn.XLOOKUP(m3arbol!$M47,'Base Compendio BN UConc'!$D:$D,'Base Compendio BN UConc'!I:I,0)</f>
        <v>Provincia de Osorno y Llanquihue</v>
      </c>
    </row>
    <row r="48" spans="1:16" ht="11.25" x14ac:dyDescent="0.2">
      <c r="A48" s="50">
        <v>52</v>
      </c>
      <c r="B48" s="51" t="s">
        <v>272</v>
      </c>
      <c r="C48" s="51" t="s">
        <v>9</v>
      </c>
      <c r="D48" s="31">
        <v>10</v>
      </c>
      <c r="E48" s="24" t="s">
        <v>83</v>
      </c>
      <c r="F48" s="24" t="s">
        <v>74</v>
      </c>
      <c r="G48" s="53">
        <f>_xlfn.XLOOKUP(m3arbol!$M48,'Base Compendio BN UConc'!D:D,'Base Compendio BN UConc'!J:J,0)</f>
        <v>0</v>
      </c>
      <c r="H48" s="31" t="str">
        <f>_xlfn.XLOOKUP(m3arbol!$M48,'Base Compendio BN UConc'!$D:$D,'Base Compendio BN UConc'!S:S,"s/i")</f>
        <v>VTSc</v>
      </c>
      <c r="I48" s="24" t="str">
        <f>_xlfn.XLOOKUP(m3arbol!$M48,'Base Compendio BN UConc'!$D:$D,'Base Compendio BN UConc'!Q:Q,0)</f>
        <v>Lavanderos</v>
      </c>
      <c r="J48" s="32" t="s">
        <v>352</v>
      </c>
      <c r="K48" s="33">
        <v>44</v>
      </c>
      <c r="L48" s="34">
        <v>1</v>
      </c>
      <c r="M48" s="32">
        <v>4401</v>
      </c>
      <c r="N48" s="24" t="s">
        <v>102</v>
      </c>
      <c r="O48" s="24"/>
      <c r="P48" s="24" t="str">
        <f>_xlfn.XLOOKUP(m3arbol!$M48,'Base Compendio BN UConc'!$D:$D,'Base Compendio BN UConc'!I:I,0)</f>
        <v>Predio Los Troncos</v>
      </c>
    </row>
    <row r="49" spans="1:16" ht="11.25" x14ac:dyDescent="0.2">
      <c r="A49" s="50">
        <v>53</v>
      </c>
      <c r="B49" s="51" t="s">
        <v>273</v>
      </c>
      <c r="C49" s="51" t="s">
        <v>9</v>
      </c>
      <c r="D49" s="31">
        <v>11</v>
      </c>
      <c r="E49" s="24" t="s">
        <v>83</v>
      </c>
      <c r="F49" s="24" t="s">
        <v>74</v>
      </c>
      <c r="G49" s="53">
        <f>_xlfn.XLOOKUP(m3arbol!$M49,'Base Compendio BN UConc'!D:D,'Base Compendio BN UConc'!J:J,0)</f>
        <v>0</v>
      </c>
      <c r="H49" s="31" t="str">
        <f>_xlfn.XLOOKUP(m3arbol!$M49,'Base Compendio BN UConc'!$D:$D,'Base Compendio BN UConc'!S:S,"s/i")</f>
        <v>VTSc</v>
      </c>
      <c r="I49" s="24" t="str">
        <f>_xlfn.XLOOKUP(m3arbol!$M49,'Base Compendio BN UConc'!$D:$D,'Base Compendio BN UConc'!Q:Q,0)</f>
        <v>Delgado</v>
      </c>
      <c r="J49" s="32" t="s">
        <v>352</v>
      </c>
      <c r="K49" s="33">
        <v>44</v>
      </c>
      <c r="L49" s="34">
        <v>2</v>
      </c>
      <c r="M49" s="32">
        <v>4402</v>
      </c>
      <c r="N49" s="24" t="s">
        <v>102</v>
      </c>
      <c r="O49" s="24"/>
      <c r="P49" s="24" t="str">
        <f>_xlfn.XLOOKUP(m3arbol!$M49,'Base Compendio BN UConc'!$D:$D,'Base Compendio BN UConc'!I:I,0)</f>
        <v>Laguna Pedro Aguirre Cerda - Monte Picaflor</v>
      </c>
    </row>
    <row r="50" spans="1:16" ht="11.25" x14ac:dyDescent="0.2">
      <c r="A50" s="50">
        <v>54</v>
      </c>
      <c r="B50" s="51" t="s">
        <v>222</v>
      </c>
      <c r="C50" s="51" t="s">
        <v>9</v>
      </c>
      <c r="D50" s="31">
        <v>11</v>
      </c>
      <c r="E50" s="24" t="s">
        <v>83</v>
      </c>
      <c r="F50" s="24" t="s">
        <v>74</v>
      </c>
      <c r="G50" s="53">
        <f>_xlfn.XLOOKUP(m3arbol!$M50,'Base Compendio BN UConc'!D:D,'Base Compendio BN UConc'!J:J,0)</f>
        <v>0</v>
      </c>
      <c r="H50" s="31" t="str">
        <f>_xlfn.XLOOKUP(m3arbol!$M50,'Base Compendio BN UConc'!$D:$D,'Base Compendio BN UConc'!S:S,"s/i")</f>
        <v>VTSc</v>
      </c>
      <c r="I50" s="24" t="str">
        <f>_xlfn.XLOOKUP(m3arbol!$M50,'Base Compendio BN UConc'!$D:$D,'Base Compendio BN UConc'!Q:Q,0)</f>
        <v>Ferrando</v>
      </c>
      <c r="J50" s="32" t="s">
        <v>352</v>
      </c>
      <c r="K50" s="33">
        <v>45</v>
      </c>
      <c r="L50" s="34">
        <v>1</v>
      </c>
      <c r="M50" s="32">
        <v>4501</v>
      </c>
      <c r="N50" s="24" t="s">
        <v>102</v>
      </c>
      <c r="O50" s="24"/>
      <c r="P50" s="24" t="str">
        <f>_xlfn.XLOOKUP(m3arbol!$M50,'Base Compendio BN UConc'!$D:$D,'Base Compendio BN UConc'!I:I,0)</f>
        <v>Predio El Canelo</v>
      </c>
    </row>
    <row r="51" spans="1:16" ht="11.25" x14ac:dyDescent="0.2">
      <c r="A51" s="50">
        <v>55</v>
      </c>
      <c r="B51" s="51" t="s">
        <v>259</v>
      </c>
      <c r="C51" s="51" t="s">
        <v>258</v>
      </c>
      <c r="D51" s="31">
        <v>10</v>
      </c>
      <c r="E51" s="24" t="s">
        <v>310</v>
      </c>
      <c r="F51" s="24" t="s">
        <v>74</v>
      </c>
      <c r="G51" s="53">
        <f>_xlfn.XLOOKUP(m3arbol!$M51,'Base Compendio BN UConc'!D:D,'Base Compendio BN UConc'!J:J,0)</f>
        <v>10</v>
      </c>
      <c r="H51" s="31" t="str">
        <f>_xlfn.XLOOKUP(m3arbol!$M51,'Base Compendio BN UConc'!$D:$D,'Base Compendio BN UConc'!S:S,"s/i")</f>
        <v>VTSc</v>
      </c>
      <c r="I51" s="24" t="str">
        <f>_xlfn.XLOOKUP(m3arbol!$M51,'Base Compendio BN UConc'!$D:$D,'Base Compendio BN UConc'!Q:Q,0)</f>
        <v>U de CH</v>
      </c>
      <c r="J51" s="32" t="s">
        <v>352</v>
      </c>
      <c r="K51" s="33">
        <v>45</v>
      </c>
      <c r="L51" s="34">
        <v>2</v>
      </c>
      <c r="M51" s="32">
        <v>4502</v>
      </c>
      <c r="N51" s="24" t="s">
        <v>102</v>
      </c>
      <c r="O51" s="24"/>
      <c r="P51" s="24" t="str">
        <f>_xlfn.XLOOKUP(m3arbol!$M51,'Base Compendio BN UConc'!$D:$D,'Base Compendio BN UConc'!I:I,0)</f>
        <v>Río Maullín - Llanquihue - Seno de Reloncaví - Canal de Chacao - Faldeos del Volcán Clabuco - Cajón del río Lenca - Isla de Chiloé</v>
      </c>
    </row>
    <row r="52" spans="1:16" ht="11.25" x14ac:dyDescent="0.2">
      <c r="A52" s="50">
        <v>56</v>
      </c>
      <c r="B52" s="51" t="s">
        <v>233</v>
      </c>
      <c r="C52" s="51" t="s">
        <v>10</v>
      </c>
      <c r="D52" s="31">
        <v>10</v>
      </c>
      <c r="E52" s="24" t="s">
        <v>84</v>
      </c>
      <c r="F52" s="24" t="s">
        <v>17</v>
      </c>
      <c r="G52" s="53">
        <f>_xlfn.XLOOKUP(m3arbol!$M52,'Base Compendio BN UConc'!D:D,'Base Compendio BN UConc'!J:J,0)</f>
        <v>0</v>
      </c>
      <c r="H52" s="31" t="str">
        <f>_xlfn.XLOOKUP(m3arbol!$M52,'Base Compendio BN UConc'!$D:$D,'Base Compendio BN UConc'!S:S,"s/i")</f>
        <v>VTSc</v>
      </c>
      <c r="I52" s="24" t="str">
        <f>_xlfn.XLOOKUP(m3arbol!$M52,'Base Compendio BN UConc'!$D:$D,'Base Compendio BN UConc'!Q:Q,0)</f>
        <v>Nabil</v>
      </c>
      <c r="J52" s="32" t="s">
        <v>352</v>
      </c>
      <c r="K52" s="33">
        <v>46</v>
      </c>
      <c r="L52" s="34">
        <v>1</v>
      </c>
      <c r="M52" s="32">
        <v>4601</v>
      </c>
      <c r="N52" s="24" t="s">
        <v>102</v>
      </c>
      <c r="O52" s="24"/>
      <c r="P52" s="24" t="str">
        <f>_xlfn.XLOOKUP(m3arbol!$M52,'Base Compendio BN UConc'!$D:$D,'Base Compendio BN UConc'!I:I,0)</f>
        <v>Zona Costera de la Provincia de Osorno y Llanquihue, Cordillera de Zarao</v>
      </c>
    </row>
    <row r="53" spans="1:16" ht="11.25" x14ac:dyDescent="0.2">
      <c r="A53" s="50">
        <v>57</v>
      </c>
      <c r="B53" s="51" t="s">
        <v>206</v>
      </c>
      <c r="C53" s="51" t="s">
        <v>11</v>
      </c>
      <c r="D53" s="31">
        <v>10</v>
      </c>
      <c r="E53" s="24" t="s">
        <v>86</v>
      </c>
      <c r="F53" s="24" t="s">
        <v>17</v>
      </c>
      <c r="G53" s="53">
        <f>_xlfn.XLOOKUP(m3arbol!$M53,'Base Compendio BN UConc'!D:D,'Base Compendio BN UConc'!J:J,0)</f>
        <v>10</v>
      </c>
      <c r="H53" s="31" t="str">
        <f>_xlfn.XLOOKUP(m3arbol!$M53,'Base Compendio BN UConc'!$D:$D,'Base Compendio BN UConc'!S:S,"s/i")</f>
        <v>VSSc</v>
      </c>
      <c r="I53" s="24" t="str">
        <f>_xlfn.XLOOKUP(m3arbol!$M53,'Base Compendio BN UConc'!$D:$D,'Base Compendio BN UConc'!Q:Q,0)</f>
        <v>Emanuelli</v>
      </c>
      <c r="J53" s="32" t="s">
        <v>352</v>
      </c>
      <c r="K53" s="33">
        <v>46</v>
      </c>
      <c r="L53" s="34">
        <v>2</v>
      </c>
      <c r="M53" s="32">
        <v>4602</v>
      </c>
      <c r="N53" s="24" t="s">
        <v>102</v>
      </c>
      <c r="O53" s="24"/>
      <c r="P53" s="24" t="str">
        <f>_xlfn.XLOOKUP(m3arbol!$M53,'Base Compendio BN UConc'!$D:$D,'Base Compendio BN UConc'!I:I,0)</f>
        <v>Reserva Nacional Valdivia</v>
      </c>
    </row>
    <row r="54" spans="1:16" ht="11.25" x14ac:dyDescent="0.2">
      <c r="A54" s="50">
        <v>58</v>
      </c>
      <c r="B54" s="51" t="s">
        <v>215</v>
      </c>
      <c r="C54" s="51" t="s">
        <v>11</v>
      </c>
      <c r="D54" s="31">
        <v>10</v>
      </c>
      <c r="E54" s="24" t="s">
        <v>86</v>
      </c>
      <c r="F54" s="24" t="s">
        <v>17</v>
      </c>
      <c r="G54" s="53">
        <f>_xlfn.XLOOKUP(m3arbol!$M54,'Base Compendio BN UConc'!D:D,'Base Compendio BN UConc'!J:J,0)</f>
        <v>20</v>
      </c>
      <c r="H54" s="31" t="str">
        <f>_xlfn.XLOOKUP(m3arbol!$M54,'Base Compendio BN UConc'!$D:$D,'Base Compendio BN UConc'!S:S,"s/i")</f>
        <v>VSSc</v>
      </c>
      <c r="I54" s="24" t="str">
        <f>_xlfn.XLOOKUP(m3arbol!$M54,'Base Compendio BN UConc'!$D:$D,'Base Compendio BN UConc'!Q:Q,0)</f>
        <v>Emanuelli</v>
      </c>
      <c r="J54" s="32" t="s">
        <v>352</v>
      </c>
      <c r="K54" s="33">
        <v>47</v>
      </c>
      <c r="L54" s="34">
        <v>1</v>
      </c>
      <c r="M54" s="32">
        <v>4701</v>
      </c>
      <c r="N54" s="24" t="s">
        <v>102</v>
      </c>
      <c r="O54" s="24"/>
      <c r="P54" s="24" t="str">
        <f>_xlfn.XLOOKUP(m3arbol!$M54,'Base Compendio BN UConc'!$D:$D,'Base Compendio BN UConc'!I:I,0)</f>
        <v>Reserva Nacional Valdivia</v>
      </c>
    </row>
    <row r="55" spans="1:16" ht="11.25" x14ac:dyDescent="0.2">
      <c r="A55" s="50">
        <v>59</v>
      </c>
      <c r="B55" s="51" t="s">
        <v>274</v>
      </c>
      <c r="C55" s="51" t="s">
        <v>275</v>
      </c>
      <c r="D55" s="31">
        <v>12</v>
      </c>
      <c r="E55" s="24" t="s">
        <v>314</v>
      </c>
      <c r="F55" s="24" t="s">
        <v>74</v>
      </c>
      <c r="G55" s="53">
        <f>_xlfn.XLOOKUP(m3arbol!$M55,'Base Compendio BN UConc'!D:D,'Base Compendio BN UConc'!J:J,0)</f>
        <v>10</v>
      </c>
      <c r="H55" s="31" t="str">
        <f>_xlfn.XLOOKUP(m3arbol!$M55,'Base Compendio BN UConc'!$D:$D,'Base Compendio BN UConc'!S:S,"s/i")</f>
        <v>VTSc</v>
      </c>
      <c r="I55" s="24" t="str">
        <f>_xlfn.XLOOKUP(m3arbol!$M55,'Base Compendio BN UConc'!$D:$D,'Base Compendio BN UConc'!Q:Q,0)</f>
        <v>Sandoval</v>
      </c>
      <c r="J55" s="32" t="s">
        <v>352</v>
      </c>
      <c r="K55" s="33">
        <v>47</v>
      </c>
      <c r="L55" s="34">
        <v>2</v>
      </c>
      <c r="M55" s="32">
        <v>4702</v>
      </c>
      <c r="N55" s="24" t="s">
        <v>102</v>
      </c>
      <c r="O55" s="24"/>
      <c r="P55" s="24" t="str">
        <f>_xlfn.XLOOKUP(m3arbol!$M55,'Base Compendio BN UConc'!$D:$D,'Base Compendio BN UConc'!I:I,0)</f>
        <v>Tierra del Fuego</v>
      </c>
    </row>
    <row r="56" spans="1:16" ht="11.25" x14ac:dyDescent="0.2">
      <c r="A56" s="50">
        <v>60</v>
      </c>
      <c r="B56" s="51" t="s">
        <v>276</v>
      </c>
      <c r="C56" s="51" t="s">
        <v>12</v>
      </c>
      <c r="D56" s="31">
        <v>7</v>
      </c>
      <c r="E56" s="24" t="s">
        <v>88</v>
      </c>
      <c r="F56" s="24" t="s">
        <v>74</v>
      </c>
      <c r="G56" s="53">
        <f>_xlfn.XLOOKUP(m3arbol!$M56,'Base Compendio BN UConc'!D:D,'Base Compendio BN UConc'!J:J,0)</f>
        <v>10</v>
      </c>
      <c r="H56" s="31" t="str">
        <f>_xlfn.XLOOKUP(m3arbol!$M56,'Base Compendio BN UConc'!$D:$D,'Base Compendio BN UConc'!S:S,"s/i")</f>
        <v>VTCc</v>
      </c>
      <c r="I56" s="24" t="str">
        <f>_xlfn.XLOOKUP(m3arbol!$M56,'Base Compendio BN UConc'!$D:$D,'Base Compendio BN UConc'!Q:Q,0)</f>
        <v>Nuñez y Real</v>
      </c>
      <c r="J56" s="32" t="s">
        <v>352</v>
      </c>
      <c r="K56" s="33">
        <v>48</v>
      </c>
      <c r="L56" s="34">
        <v>1</v>
      </c>
      <c r="M56" s="32">
        <v>4801</v>
      </c>
      <c r="N56" s="24" t="s">
        <v>102</v>
      </c>
      <c r="O56" s="24"/>
      <c r="P56" s="24" t="str">
        <f>_xlfn.XLOOKUP(m3arbol!$M56,'Base Compendio BN UConc'!$D:$D,'Base Compendio BN UConc'!I:I,0)</f>
        <v>Llaimávida</v>
      </c>
    </row>
    <row r="57" spans="1:16" ht="11.25" x14ac:dyDescent="0.2">
      <c r="A57" s="50">
        <v>61</v>
      </c>
      <c r="B57" s="51" t="s">
        <v>277</v>
      </c>
      <c r="C57" s="51" t="s">
        <v>12</v>
      </c>
      <c r="D57" s="31">
        <v>7</v>
      </c>
      <c r="E57" s="24" t="s">
        <v>88</v>
      </c>
      <c r="F57" s="24" t="s">
        <v>74</v>
      </c>
      <c r="G57" s="53">
        <f>_xlfn.XLOOKUP(m3arbol!$M57,'Base Compendio BN UConc'!D:D,'Base Compendio BN UConc'!J:J,0)</f>
        <v>10</v>
      </c>
      <c r="H57" s="31" t="str">
        <f>_xlfn.XLOOKUP(m3arbol!$M57,'Base Compendio BN UConc'!$D:$D,'Base Compendio BN UConc'!S:S,"s/i")</f>
        <v>VTCc</v>
      </c>
      <c r="I57" s="24" t="str">
        <f>_xlfn.XLOOKUP(m3arbol!$M57,'Base Compendio BN UConc'!$D:$D,'Base Compendio BN UConc'!Q:Q,0)</f>
        <v>Nuñez y Real</v>
      </c>
      <c r="J57" s="32" t="s">
        <v>352</v>
      </c>
      <c r="K57" s="33">
        <v>48</v>
      </c>
      <c r="L57" s="34">
        <v>2</v>
      </c>
      <c r="M57" s="32">
        <v>4802</v>
      </c>
      <c r="N57" s="24" t="s">
        <v>102</v>
      </c>
      <c r="O57" s="24"/>
      <c r="P57" s="24" t="str">
        <f>_xlfn.XLOOKUP(m3arbol!$M57,'Base Compendio BN UConc'!$D:$D,'Base Compendio BN UConc'!I:I,0)</f>
        <v>El Ranchillo</v>
      </c>
    </row>
    <row r="58" spans="1:16" ht="11.25" x14ac:dyDescent="0.2">
      <c r="A58" s="50">
        <v>62</v>
      </c>
      <c r="B58" s="51" t="s">
        <v>278</v>
      </c>
      <c r="C58" s="51" t="s">
        <v>12</v>
      </c>
      <c r="D58" s="31">
        <v>7</v>
      </c>
      <c r="E58" s="24" t="s">
        <v>88</v>
      </c>
      <c r="F58" s="24" t="s">
        <v>74</v>
      </c>
      <c r="G58" s="53">
        <f>_xlfn.XLOOKUP(m3arbol!$M58,'Base Compendio BN UConc'!D:D,'Base Compendio BN UConc'!J:J,0)</f>
        <v>0</v>
      </c>
      <c r="H58" s="31" t="str">
        <f>_xlfn.XLOOKUP(m3arbol!$M58,'Base Compendio BN UConc'!$D:$D,'Base Compendio BN UConc'!S:S,"s/i")</f>
        <v>VICSc</v>
      </c>
      <c r="I58" s="24" t="str">
        <f>_xlfn.XLOOKUP(m3arbol!$M58,'Base Compendio BN UConc'!$D:$D,'Base Compendio BN UConc'!Q:Q,0)</f>
        <v>Barrales</v>
      </c>
      <c r="J58" s="32" t="s">
        <v>352</v>
      </c>
      <c r="K58" s="33">
        <v>49</v>
      </c>
      <c r="L58" s="34">
        <v>1</v>
      </c>
      <c r="M58" s="32">
        <v>4901</v>
      </c>
      <c r="N58" s="24" t="s">
        <v>102</v>
      </c>
      <c r="O58" s="24"/>
      <c r="P58" s="24" t="str">
        <f>_xlfn.XLOOKUP(m3arbol!$M58,'Base Compendio BN UConc'!$D:$D,'Base Compendio BN UConc'!I:I,0)</f>
        <v>El Colorado</v>
      </c>
    </row>
    <row r="59" spans="1:16" ht="11.25" x14ac:dyDescent="0.2">
      <c r="A59" s="50">
        <v>63</v>
      </c>
      <c r="B59" s="51" t="s">
        <v>279</v>
      </c>
      <c r="C59" s="51" t="s">
        <v>12</v>
      </c>
      <c r="D59" s="31">
        <v>7</v>
      </c>
      <c r="E59" s="24" t="s">
        <v>88</v>
      </c>
      <c r="F59" s="24" t="s">
        <v>74</v>
      </c>
      <c r="G59" s="53">
        <f>_xlfn.XLOOKUP(m3arbol!$M59,'Base Compendio BN UConc'!D:D,'Base Compendio BN UConc'!J:J,0)</f>
        <v>0</v>
      </c>
      <c r="H59" s="31" t="str">
        <f>_xlfn.XLOOKUP(m3arbol!$M59,'Base Compendio BN UConc'!$D:$D,'Base Compendio BN UConc'!S:S,"s/i")</f>
        <v>VTCc</v>
      </c>
      <c r="I59" s="24" t="str">
        <f>_xlfn.XLOOKUP(m3arbol!$M59,'Base Compendio BN UConc'!$D:$D,'Base Compendio BN UConc'!Q:Q,0)</f>
        <v>Barrales</v>
      </c>
      <c r="J59" s="32" t="s">
        <v>352</v>
      </c>
      <c r="K59" s="33">
        <v>49</v>
      </c>
      <c r="L59" s="34">
        <v>2</v>
      </c>
      <c r="M59" s="32">
        <v>4902</v>
      </c>
      <c r="N59" s="24" t="s">
        <v>102</v>
      </c>
      <c r="O59" s="24"/>
      <c r="P59" s="24" t="str">
        <f>_xlfn.XLOOKUP(m3arbol!$M59,'Base Compendio BN UConc'!$D:$D,'Base Compendio BN UConc'!I:I,0)</f>
        <v>El Colorado</v>
      </c>
    </row>
    <row r="60" spans="1:16" ht="11.25" x14ac:dyDescent="0.2">
      <c r="A60" s="50">
        <v>64</v>
      </c>
      <c r="B60" s="51" t="s">
        <v>280</v>
      </c>
      <c r="C60" s="51" t="s">
        <v>12</v>
      </c>
      <c r="D60" s="31">
        <v>7</v>
      </c>
      <c r="E60" s="24" t="s">
        <v>88</v>
      </c>
      <c r="F60" s="24" t="s">
        <v>74</v>
      </c>
      <c r="G60" s="53">
        <f>_xlfn.XLOOKUP(m3arbol!$M60,'Base Compendio BN UConc'!D:D,'Base Compendio BN UConc'!J:J,0)</f>
        <v>0</v>
      </c>
      <c r="H60" s="31" t="str">
        <f>_xlfn.XLOOKUP(m3arbol!$M60,'Base Compendio BN UConc'!$D:$D,'Base Compendio BN UConc'!S:S,"s/i")</f>
        <v>VTSc</v>
      </c>
      <c r="I60" s="24" t="str">
        <f>_xlfn.XLOOKUP(m3arbol!$M60,'Base Compendio BN UConc'!$D:$D,'Base Compendio BN UConc'!Q:Q,0)</f>
        <v>Barrales</v>
      </c>
      <c r="J60" s="32" t="s">
        <v>352</v>
      </c>
      <c r="K60" s="33">
        <v>50</v>
      </c>
      <c r="L60" s="34">
        <v>1</v>
      </c>
      <c r="M60" s="32">
        <v>5001</v>
      </c>
      <c r="N60" s="24" t="s">
        <v>102</v>
      </c>
      <c r="O60" s="24"/>
      <c r="P60" s="24" t="str">
        <f>_xlfn.XLOOKUP(m3arbol!$M60,'Base Compendio BN UConc'!$D:$D,'Base Compendio BN UConc'!I:I,0)</f>
        <v>El Colorado</v>
      </c>
    </row>
    <row r="61" spans="1:16" ht="11.25" x14ac:dyDescent="0.2">
      <c r="A61" s="50">
        <v>65</v>
      </c>
      <c r="B61" s="51" t="s">
        <v>118</v>
      </c>
      <c r="C61" s="51" t="s">
        <v>12</v>
      </c>
      <c r="D61" s="31">
        <v>7</v>
      </c>
      <c r="E61" s="24" t="s">
        <v>88</v>
      </c>
      <c r="F61" s="24" t="s">
        <v>74</v>
      </c>
      <c r="G61" s="53">
        <f>_xlfn.XLOOKUP(m3arbol!$M61,'Base Compendio BN UConc'!D:D,'Base Compendio BN UConc'!J:J,0)</f>
        <v>0</v>
      </c>
      <c r="H61" s="31" t="str">
        <f>_xlfn.XLOOKUP(m3arbol!$M61,'Base Compendio BN UConc'!$D:$D,'Base Compendio BN UConc'!S:S,"s/i")</f>
        <v>VICCc</v>
      </c>
      <c r="I61" s="24" t="str">
        <f>_xlfn.XLOOKUP(m3arbol!$M61,'Base Compendio BN UConc'!$D:$D,'Base Compendio BN UConc'!Q:Q,0)</f>
        <v>Barrales</v>
      </c>
      <c r="J61" s="32" t="s">
        <v>352</v>
      </c>
      <c r="K61" s="33">
        <v>50</v>
      </c>
      <c r="L61" s="34">
        <v>2</v>
      </c>
      <c r="M61" s="32">
        <v>5002</v>
      </c>
      <c r="N61" s="24" t="s">
        <v>102</v>
      </c>
      <c r="O61" s="24"/>
      <c r="P61" s="24" t="str">
        <f>_xlfn.XLOOKUP(m3arbol!$M61,'Base Compendio BN UConc'!$D:$D,'Base Compendio BN UConc'!I:I,0)</f>
        <v>El Colorado</v>
      </c>
    </row>
    <row r="62" spans="1:16" ht="11.25" x14ac:dyDescent="0.2">
      <c r="A62" s="50">
        <v>66</v>
      </c>
      <c r="B62" s="51" t="s">
        <v>119</v>
      </c>
      <c r="C62" s="51" t="s">
        <v>12</v>
      </c>
      <c r="D62" s="31">
        <v>7</v>
      </c>
      <c r="E62" s="24" t="s">
        <v>88</v>
      </c>
      <c r="F62" s="24" t="s">
        <v>74</v>
      </c>
      <c r="G62" s="53">
        <f>_xlfn.XLOOKUP(m3arbol!$M62,'Base Compendio BN UConc'!D:D,'Base Compendio BN UConc'!J:J,0)</f>
        <v>5</v>
      </c>
      <c r="H62" s="31" t="str">
        <f>_xlfn.XLOOKUP(m3arbol!$M62,'Base Compendio BN UConc'!$D:$D,'Base Compendio BN UConc'!S:S,"s/i")</f>
        <v>VTCc</v>
      </c>
      <c r="I62" s="24" t="str">
        <f>_xlfn.XLOOKUP(m3arbol!$M62,'Base Compendio BN UConc'!$D:$D,'Base Compendio BN UConc'!Q:Q,0)</f>
        <v>Martínez</v>
      </c>
      <c r="J62" s="32" t="s">
        <v>352</v>
      </c>
      <c r="K62" s="33">
        <v>51</v>
      </c>
      <c r="L62" s="34">
        <v>1</v>
      </c>
      <c r="M62" s="32">
        <v>5101</v>
      </c>
      <c r="N62" s="24" t="s">
        <v>102</v>
      </c>
      <c r="O62" s="24"/>
      <c r="P62" s="24" t="str">
        <f>_xlfn.XLOOKUP(m3arbol!$M62,'Base Compendio BN UConc'!$D:$D,'Base Compendio BN UConc'!I:I,0)</f>
        <v>El Colorado</v>
      </c>
    </row>
    <row r="63" spans="1:16" ht="11.25" x14ac:dyDescent="0.2">
      <c r="A63" s="50">
        <v>67</v>
      </c>
      <c r="B63" s="51" t="s">
        <v>281</v>
      </c>
      <c r="C63" s="51" t="s">
        <v>12</v>
      </c>
      <c r="D63" s="31">
        <v>7</v>
      </c>
      <c r="E63" s="24" t="s">
        <v>88</v>
      </c>
      <c r="F63" s="24" t="s">
        <v>74</v>
      </c>
      <c r="G63" s="53">
        <f>_xlfn.XLOOKUP(m3arbol!$M63,'Base Compendio BN UConc'!D:D,'Base Compendio BN UConc'!J:J,0)</f>
        <v>0</v>
      </c>
      <c r="H63" s="31" t="str">
        <f>_xlfn.XLOOKUP(m3arbol!$M63,'Base Compendio BN UConc'!$D:$D,'Base Compendio BN UConc'!S:S,"s/i")</f>
        <v>VLDSc</v>
      </c>
      <c r="I63" s="24" t="str">
        <f>_xlfn.XLOOKUP(m3arbol!$M63,'Base Compendio BN UConc'!$D:$D,'Base Compendio BN UConc'!Q:Q,0)</f>
        <v>Valladares</v>
      </c>
      <c r="J63" s="32" t="s">
        <v>352</v>
      </c>
      <c r="K63" s="33">
        <v>51</v>
      </c>
      <c r="L63" s="34">
        <v>2</v>
      </c>
      <c r="M63" s="32">
        <v>5102</v>
      </c>
      <c r="N63" s="24" t="s">
        <v>102</v>
      </c>
      <c r="O63" s="24"/>
      <c r="P63" s="24" t="str">
        <f>_xlfn.XLOOKUP(m3arbol!$M63,'Base Compendio BN UConc'!$D:$D,'Base Compendio BN UConc'!I:I,0)</f>
        <v>Sector El Armerillo</v>
      </c>
    </row>
    <row r="64" spans="1:16" ht="11.25" x14ac:dyDescent="0.2">
      <c r="A64" s="50">
        <v>68</v>
      </c>
      <c r="B64" s="51" t="s">
        <v>282</v>
      </c>
      <c r="C64" s="51" t="s">
        <v>12</v>
      </c>
      <c r="D64" s="31">
        <v>7</v>
      </c>
      <c r="E64" s="24" t="s">
        <v>88</v>
      </c>
      <c r="F64" s="24" t="s">
        <v>74</v>
      </c>
      <c r="G64" s="53">
        <f>_xlfn.XLOOKUP(m3arbol!$M64,'Base Compendio BN UConc'!D:D,'Base Compendio BN UConc'!J:J,0)</f>
        <v>0</v>
      </c>
      <c r="H64" s="31" t="str">
        <f>_xlfn.XLOOKUP(m3arbol!$M64,'Base Compendio BN UConc'!$D:$D,'Base Compendio BN UConc'!S:S,"s/i")</f>
        <v>s/i</v>
      </c>
      <c r="I64" s="24" t="str">
        <f>_xlfn.XLOOKUP(m3arbol!$M64,'Base Compendio BN UConc'!$D:$D,'Base Compendio BN UConc'!Q:Q,0)</f>
        <v>Bustos</v>
      </c>
      <c r="J64" s="32" t="s">
        <v>352</v>
      </c>
      <c r="K64" s="33">
        <v>52</v>
      </c>
      <c r="L64" s="34">
        <v>1</v>
      </c>
      <c r="M64" s="32">
        <v>5201</v>
      </c>
      <c r="N64" s="24" t="s">
        <v>102</v>
      </c>
      <c r="O64" s="24"/>
      <c r="P64" s="24" t="str">
        <f>_xlfn.XLOOKUP(m3arbol!$M64,'Base Compendio BN UConc'!$D:$D,'Base Compendio BN UConc'!I:I,0)</f>
        <v>San Clemente</v>
      </c>
    </row>
    <row r="65" spans="1:16" ht="11.25" x14ac:dyDescent="0.2">
      <c r="A65" s="50">
        <v>69</v>
      </c>
      <c r="B65" s="51" t="s">
        <v>283</v>
      </c>
      <c r="C65" s="51" t="s">
        <v>12</v>
      </c>
      <c r="D65" s="31">
        <v>7</v>
      </c>
      <c r="E65" s="24" t="s">
        <v>88</v>
      </c>
      <c r="F65" s="24" t="s">
        <v>74</v>
      </c>
      <c r="G65" s="53">
        <f>_xlfn.XLOOKUP(m3arbol!$M65,'Base Compendio BN UConc'!D:D,'Base Compendio BN UConc'!J:J,0)</f>
        <v>0</v>
      </c>
      <c r="H65" s="31" t="str">
        <f>_xlfn.XLOOKUP(m3arbol!$M65,'Base Compendio BN UConc'!$D:$D,'Base Compendio BN UConc'!S:S,"s/i")</f>
        <v>s/i</v>
      </c>
      <c r="I65" s="24" t="str">
        <f>_xlfn.XLOOKUP(m3arbol!$M65,'Base Compendio BN UConc'!$D:$D,'Base Compendio BN UConc'!Q:Q,0)</f>
        <v>Bustos</v>
      </c>
      <c r="J65" s="32" t="s">
        <v>352</v>
      </c>
      <c r="K65" s="33">
        <v>52</v>
      </c>
      <c r="L65" s="34">
        <v>2</v>
      </c>
      <c r="M65" s="32">
        <v>5202</v>
      </c>
      <c r="N65" s="24" t="s">
        <v>102</v>
      </c>
      <c r="O65" s="24"/>
      <c r="P65" s="24" t="str">
        <f>_xlfn.XLOOKUP(m3arbol!$M65,'Base Compendio BN UConc'!$D:$D,'Base Compendio BN UConc'!I:I,0)</f>
        <v>Constitución</v>
      </c>
    </row>
    <row r="66" spans="1:16" ht="11.25" x14ac:dyDescent="0.2">
      <c r="A66" s="50">
        <v>70</v>
      </c>
      <c r="B66" s="51" t="s">
        <v>158</v>
      </c>
      <c r="C66" s="51" t="s">
        <v>12</v>
      </c>
      <c r="D66" s="31">
        <v>7</v>
      </c>
      <c r="E66" s="24" t="s">
        <v>88</v>
      </c>
      <c r="F66" s="24" t="s">
        <v>74</v>
      </c>
      <c r="G66" s="53">
        <f>_xlfn.XLOOKUP(m3arbol!$M66,'Base Compendio BN UConc'!D:D,'Base Compendio BN UConc'!J:J,0)</f>
        <v>0</v>
      </c>
      <c r="H66" s="31" t="str">
        <f>_xlfn.XLOOKUP(m3arbol!$M66,'Base Compendio BN UConc'!$D:$D,'Base Compendio BN UConc'!S:S,"s/i")</f>
        <v>s/i</v>
      </c>
      <c r="I66" s="24" t="str">
        <f>_xlfn.XLOOKUP(m3arbol!$M66,'Base Compendio BN UConc'!$D:$D,'Base Compendio BN UConc'!Q:Q,0)</f>
        <v>Pérez</v>
      </c>
      <c r="J66" s="32" t="s">
        <v>352</v>
      </c>
      <c r="K66" s="33">
        <v>53</v>
      </c>
      <c r="L66" s="34">
        <v>1</v>
      </c>
      <c r="M66" s="32">
        <v>5301</v>
      </c>
      <c r="N66" s="24" t="s">
        <v>102</v>
      </c>
      <c r="O66" s="24"/>
      <c r="P66" s="24" t="str">
        <f>_xlfn.XLOOKUP(m3arbol!$M66,'Base Compendio BN UConc'!$D:$D,'Base Compendio BN UConc'!I:I,0)</f>
        <v>Constitución</v>
      </c>
    </row>
    <row r="67" spans="1:16" ht="11.25" x14ac:dyDescent="0.2">
      <c r="A67" s="50">
        <v>71</v>
      </c>
      <c r="B67" s="51" t="s">
        <v>305</v>
      </c>
      <c r="C67" s="51" t="s">
        <v>12</v>
      </c>
      <c r="D67" s="31">
        <v>7</v>
      </c>
      <c r="E67" s="24" t="s">
        <v>88</v>
      </c>
      <c r="F67" s="24" t="s">
        <v>74</v>
      </c>
      <c r="G67" s="53">
        <f>_xlfn.XLOOKUP(m3arbol!$M67,'Base Compendio BN UConc'!D:D,'Base Compendio BN UConc'!J:J,0)</f>
        <v>0</v>
      </c>
      <c r="H67" s="31" t="str">
        <f>_xlfn.XLOOKUP(m3arbol!$M67,'Base Compendio BN UConc'!$D:$D,'Base Compendio BN UConc'!S:S,"s/i")</f>
        <v>s/i</v>
      </c>
      <c r="I67" s="24" t="str">
        <f>_xlfn.XLOOKUP(m3arbol!$M67,'Base Compendio BN UConc'!$D:$D,'Base Compendio BN UConc'!Q:Q,0)</f>
        <v>Carrasco</v>
      </c>
      <c r="J67" s="32" t="s">
        <v>352</v>
      </c>
      <c r="K67" s="33">
        <v>53</v>
      </c>
      <c r="L67" s="34">
        <v>2</v>
      </c>
      <c r="M67" s="32">
        <v>5302</v>
      </c>
      <c r="N67" s="24" t="s">
        <v>102</v>
      </c>
      <c r="O67" s="24"/>
      <c r="P67" s="24" t="str">
        <f>_xlfn.XLOOKUP(m3arbol!$M67,'Base Compendio BN UConc'!$D:$D,'Base Compendio BN UConc'!I:I,0)</f>
        <v>Rabones</v>
      </c>
    </row>
    <row r="68" spans="1:16" ht="11.25" x14ac:dyDescent="0.2">
      <c r="A68" s="50">
        <v>72</v>
      </c>
      <c r="B68" s="51" t="s">
        <v>219</v>
      </c>
      <c r="C68" s="51" t="s">
        <v>12</v>
      </c>
      <c r="D68" s="31">
        <v>7</v>
      </c>
      <c r="E68" s="24" t="s">
        <v>88</v>
      </c>
      <c r="F68" s="24" t="s">
        <v>74</v>
      </c>
      <c r="G68" s="53">
        <f>_xlfn.XLOOKUP(m3arbol!$M68,'Base Compendio BN UConc'!D:D,'Base Compendio BN UConc'!J:J,0)</f>
        <v>0</v>
      </c>
      <c r="H68" s="31" t="str">
        <f>_xlfn.XLOOKUP(m3arbol!$M68,'Base Compendio BN UConc'!$D:$D,'Base Compendio BN UConc'!S:S,"s/i")</f>
        <v>s/i</v>
      </c>
      <c r="I68" s="24" t="str">
        <f>_xlfn.XLOOKUP(m3arbol!$M68,'Base Compendio BN UConc'!$D:$D,'Base Compendio BN UConc'!Q:Q,0)</f>
        <v>Vargas</v>
      </c>
      <c r="J68" s="32" t="s">
        <v>352</v>
      </c>
      <c r="K68" s="33">
        <v>54</v>
      </c>
      <c r="L68" s="34">
        <v>1</v>
      </c>
      <c r="M68" s="32">
        <v>5401</v>
      </c>
      <c r="N68" s="24" t="s">
        <v>102</v>
      </c>
      <c r="O68" s="24"/>
      <c r="P68" s="24" t="str">
        <f>_xlfn.XLOOKUP(m3arbol!$M68,'Base Compendio BN UConc'!$D:$D,'Base Compendio BN UConc'!I:I,0)</f>
        <v>Vega de Salas</v>
      </c>
    </row>
    <row r="69" spans="1:16" ht="11.25" x14ac:dyDescent="0.2">
      <c r="A69" s="50">
        <v>73</v>
      </c>
      <c r="B69" s="51" t="s">
        <v>235</v>
      </c>
      <c r="C69" s="51" t="s">
        <v>12</v>
      </c>
      <c r="D69" s="31">
        <v>7</v>
      </c>
      <c r="E69" s="24" t="s">
        <v>88</v>
      </c>
      <c r="F69" s="24" t="s">
        <v>20</v>
      </c>
      <c r="G69" s="53">
        <f>_xlfn.XLOOKUP(m3arbol!$M69,'Base Compendio BN UConc'!D:D,'Base Compendio BN UConc'!J:J,0)</f>
        <v>0</v>
      </c>
      <c r="H69" s="31" t="str">
        <f>_xlfn.XLOOKUP(m3arbol!$M69,'Base Compendio BN UConc'!$D:$D,'Base Compendio BN UConc'!S:S,"s/i")</f>
        <v>s/i</v>
      </c>
      <c r="I69" s="24" t="str">
        <f>_xlfn.XLOOKUP(m3arbol!$M69,'Base Compendio BN UConc'!$D:$D,'Base Compendio BN UConc'!Q:Q,0)</f>
        <v>Flandez</v>
      </c>
      <c r="J69" s="32" t="s">
        <v>352</v>
      </c>
      <c r="K69" s="33">
        <v>54</v>
      </c>
      <c r="L69" s="34">
        <v>2</v>
      </c>
      <c r="M69" s="32">
        <v>5402</v>
      </c>
      <c r="N69" s="24" t="s">
        <v>102</v>
      </c>
      <c r="O69" s="24"/>
      <c r="P69" s="24" t="str">
        <f>_xlfn.XLOOKUP(m3arbol!$M69,'Base Compendio BN UConc'!$D:$D,'Base Compendio BN UConc'!I:I,0)</f>
        <v>Picazo Alto</v>
      </c>
    </row>
    <row r="70" spans="1:16" ht="11.25" x14ac:dyDescent="0.2">
      <c r="A70" s="50">
        <v>74</v>
      </c>
      <c r="B70" s="51" t="s">
        <v>236</v>
      </c>
      <c r="C70" s="51" t="s">
        <v>12</v>
      </c>
      <c r="D70" s="31">
        <v>7</v>
      </c>
      <c r="E70" s="24" t="s">
        <v>88</v>
      </c>
      <c r="F70" s="24" t="s">
        <v>74</v>
      </c>
      <c r="G70" s="53">
        <f>_xlfn.XLOOKUP(m3arbol!$M70,'Base Compendio BN UConc'!D:D,'Base Compendio BN UConc'!J:J,0)</f>
        <v>0</v>
      </c>
      <c r="H70" s="31" t="str">
        <f>_xlfn.XLOOKUP(m3arbol!$M70,'Base Compendio BN UConc'!$D:$D,'Base Compendio BN UConc'!S:S,"s/i")</f>
        <v>s/i</v>
      </c>
      <c r="I70" s="24" t="str">
        <f>_xlfn.XLOOKUP(m3arbol!$M70,'Base Compendio BN UConc'!$D:$D,'Base Compendio BN UConc'!Q:Q,0)</f>
        <v>Emanuelli</v>
      </c>
      <c r="J70" s="32" t="s">
        <v>352</v>
      </c>
      <c r="K70" s="33">
        <v>55</v>
      </c>
      <c r="L70" s="34">
        <v>1</v>
      </c>
      <c r="M70" s="32">
        <v>5501</v>
      </c>
      <c r="N70" s="24" t="s">
        <v>102</v>
      </c>
      <c r="O70" s="24"/>
      <c r="P70" s="24" t="str">
        <f>_xlfn.XLOOKUP(m3arbol!$M70,'Base Compendio BN UConc'!$D:$D,'Base Compendio BN UConc'!I:I,0)</f>
        <v>Precordillera Andina</v>
      </c>
    </row>
    <row r="71" spans="1:16" ht="11.25" x14ac:dyDescent="0.2">
      <c r="A71" s="50">
        <v>75</v>
      </c>
      <c r="B71" s="51" t="s">
        <v>120</v>
      </c>
      <c r="C71" s="51" t="s">
        <v>13</v>
      </c>
      <c r="D71" s="31">
        <v>9</v>
      </c>
      <c r="E71" s="24" t="s">
        <v>87</v>
      </c>
      <c r="F71" s="24" t="s">
        <v>20</v>
      </c>
      <c r="G71" s="53">
        <f>_xlfn.XLOOKUP(m3arbol!$M71,'Base Compendio BN UConc'!D:D,'Base Compendio BN UConc'!J:J,0)</f>
        <v>0</v>
      </c>
      <c r="H71" s="31" t="str">
        <f>_xlfn.XLOOKUP(m3arbol!$M71,'Base Compendio BN UConc'!$D:$D,'Base Compendio BN UConc'!S:S,"s/i")</f>
        <v>VTSc</v>
      </c>
      <c r="I71" s="24" t="str">
        <f>_xlfn.XLOOKUP(m3arbol!$M71,'Base Compendio BN UConc'!$D:$D,'Base Compendio BN UConc'!Q:Q,0)</f>
        <v>Nuñez y Peñaloza</v>
      </c>
      <c r="J71" s="32" t="s">
        <v>352</v>
      </c>
      <c r="K71" s="33">
        <v>55</v>
      </c>
      <c r="L71" s="34">
        <v>2</v>
      </c>
      <c r="M71" s="32">
        <v>5502</v>
      </c>
      <c r="N71" s="24" t="s">
        <v>102</v>
      </c>
      <c r="O71" s="24"/>
      <c r="P71" s="24" t="str">
        <f>_xlfn.XLOOKUP(m3arbol!$M71,'Base Compendio BN UConc'!$D:$D,'Base Compendio BN UConc'!I:I,0)</f>
        <v>Jauja</v>
      </c>
    </row>
    <row r="72" spans="1:16" ht="11.25" x14ac:dyDescent="0.2">
      <c r="A72" s="50">
        <v>76</v>
      </c>
      <c r="B72" s="51" t="s">
        <v>188</v>
      </c>
      <c r="C72" s="51" t="s">
        <v>14</v>
      </c>
      <c r="D72" s="31">
        <v>11</v>
      </c>
      <c r="E72" s="24" t="s">
        <v>75</v>
      </c>
      <c r="F72" s="24" t="s">
        <v>74</v>
      </c>
      <c r="G72" s="53">
        <f>_xlfn.XLOOKUP(m3arbol!$M72,'Base Compendio BN UConc'!D:D,'Base Compendio BN UConc'!J:J,0)</f>
        <v>0</v>
      </c>
      <c r="H72" s="31" t="str">
        <f>_xlfn.XLOOKUP(m3arbol!$M72,'Base Compendio BN UConc'!$D:$D,'Base Compendio BN UConc'!S:S,"s/i")</f>
        <v>VSSc</v>
      </c>
      <c r="I72" s="24" t="str">
        <f>_xlfn.XLOOKUP(m3arbol!$M72,'Base Compendio BN UConc'!$D:$D,'Base Compendio BN UConc'!Q:Q,0)</f>
        <v>Siebert</v>
      </c>
      <c r="J72" s="32" t="s">
        <v>352</v>
      </c>
      <c r="K72" s="33">
        <v>56</v>
      </c>
      <c r="L72" s="34">
        <v>1</v>
      </c>
      <c r="M72" s="32">
        <v>5601</v>
      </c>
      <c r="N72" s="24" t="s">
        <v>102</v>
      </c>
      <c r="O72" s="24"/>
      <c r="P72" s="24" t="str">
        <f>_xlfn.XLOOKUP(m3arbol!$M72,'Base Compendio BN UConc'!$D:$D,'Base Compendio BN UConc'!I:I,0)</f>
        <v>Cerro La Virgen</v>
      </c>
    </row>
    <row r="73" spans="1:16" ht="11.25" x14ac:dyDescent="0.2">
      <c r="A73" s="50">
        <v>77</v>
      </c>
      <c r="B73" s="51" t="s">
        <v>220</v>
      </c>
      <c r="C73" s="51" t="s">
        <v>14</v>
      </c>
      <c r="D73" s="31">
        <v>11</v>
      </c>
      <c r="E73" s="24" t="s">
        <v>75</v>
      </c>
      <c r="F73" s="24" t="s">
        <v>17</v>
      </c>
      <c r="G73" s="53">
        <f>_xlfn.XLOOKUP(m3arbol!$M73,'Base Compendio BN UConc'!D:D,'Base Compendio BN UConc'!J:J,0)</f>
        <v>0</v>
      </c>
      <c r="H73" s="31" t="str">
        <f>_xlfn.XLOOKUP(m3arbol!$M73,'Base Compendio BN UConc'!$D:$D,'Base Compendio BN UConc'!S:S,"s/i")</f>
        <v>VSSc</v>
      </c>
      <c r="I73" s="24" t="str">
        <f>_xlfn.XLOOKUP(m3arbol!$M73,'Base Compendio BN UConc'!$D:$D,'Base Compendio BN UConc'!Q:Q,0)</f>
        <v>Ferrando</v>
      </c>
      <c r="J73" s="32" t="s">
        <v>352</v>
      </c>
      <c r="K73" s="33">
        <v>56</v>
      </c>
      <c r="L73" s="34">
        <v>2</v>
      </c>
      <c r="M73" s="32">
        <v>5602</v>
      </c>
      <c r="N73" s="24" t="s">
        <v>102</v>
      </c>
      <c r="O73" s="24"/>
      <c r="P73" s="24" t="str">
        <f>_xlfn.XLOOKUP(m3arbol!$M73,'Base Compendio BN UConc'!$D:$D,'Base Compendio BN UConc'!I:I,0)</f>
        <v>Predio El Canelo</v>
      </c>
    </row>
    <row r="74" spans="1:16" ht="11.25" x14ac:dyDescent="0.2">
      <c r="A74" s="50">
        <v>78</v>
      </c>
      <c r="B74" s="51" t="s">
        <v>284</v>
      </c>
      <c r="C74" s="51" t="s">
        <v>14</v>
      </c>
      <c r="D74" s="31">
        <v>11</v>
      </c>
      <c r="E74" s="24" t="s">
        <v>75</v>
      </c>
      <c r="F74" s="24" t="s">
        <v>73</v>
      </c>
      <c r="G74" s="53">
        <f>_xlfn.XLOOKUP(m3arbol!$M74,'Base Compendio BN UConc'!D:D,'Base Compendio BN UConc'!J:J,0)</f>
        <v>0</v>
      </c>
      <c r="H74" s="31" t="str">
        <f>_xlfn.XLOOKUP(m3arbol!$M74,'Base Compendio BN UConc'!$D:$D,'Base Compendio BN UConc'!S:S,"s/i")</f>
        <v>VSSc</v>
      </c>
      <c r="I74" s="24" t="str">
        <f>_xlfn.XLOOKUP(m3arbol!$M74,'Base Compendio BN UConc'!$D:$D,'Base Compendio BN UConc'!Q:Q,0)</f>
        <v>Ferrando</v>
      </c>
      <c r="J74" s="32" t="s">
        <v>352</v>
      </c>
      <c r="K74" s="33">
        <v>57</v>
      </c>
      <c r="L74" s="34">
        <v>1</v>
      </c>
      <c r="M74" s="32">
        <v>5701</v>
      </c>
      <c r="N74" s="24" t="s">
        <v>102</v>
      </c>
      <c r="O74" s="24"/>
      <c r="P74" s="24" t="str">
        <f>_xlfn.XLOOKUP(m3arbol!$M74,'Base Compendio BN UConc'!$D:$D,'Base Compendio BN UConc'!I:I,0)</f>
        <v>Predio El Canelo</v>
      </c>
    </row>
    <row r="75" spans="1:16" ht="11.25" x14ac:dyDescent="0.2">
      <c r="A75" s="50">
        <v>79</v>
      </c>
      <c r="B75" s="51" t="s">
        <v>192</v>
      </c>
      <c r="C75" s="51" t="s">
        <v>14</v>
      </c>
      <c r="D75" s="31">
        <v>11</v>
      </c>
      <c r="E75" s="24" t="s">
        <v>75</v>
      </c>
      <c r="F75" s="24" t="s">
        <v>89</v>
      </c>
      <c r="G75" s="53">
        <f>_xlfn.XLOOKUP(m3arbol!$M75,'Base Compendio BN UConc'!D:D,'Base Compendio BN UConc'!J:J,0)</f>
        <v>0</v>
      </c>
      <c r="H75" s="31" t="str">
        <f>_xlfn.XLOOKUP(m3arbol!$M75,'Base Compendio BN UConc'!$D:$D,'Base Compendio BN UConc'!S:S,"s/i")</f>
        <v>VNSc</v>
      </c>
      <c r="I75" s="24" t="str">
        <f>_xlfn.XLOOKUP(m3arbol!$M75,'Base Compendio BN UConc'!$D:$D,'Base Compendio BN UConc'!Q:Q,0)</f>
        <v>Ferrando</v>
      </c>
      <c r="J75" s="32" t="s">
        <v>352</v>
      </c>
      <c r="K75" s="33">
        <v>57</v>
      </c>
      <c r="L75" s="34">
        <v>2</v>
      </c>
      <c r="M75" s="32">
        <v>5702</v>
      </c>
      <c r="N75" s="24" t="s">
        <v>102</v>
      </c>
      <c r="O75" s="24"/>
      <c r="P75" s="24" t="str">
        <f>_xlfn.XLOOKUP(m3arbol!$M75,'Base Compendio BN UConc'!$D:$D,'Base Compendio BN UConc'!I:I,0)</f>
        <v>Predio El Canelo</v>
      </c>
    </row>
    <row r="76" spans="1:16" ht="11.25" x14ac:dyDescent="0.2">
      <c r="A76" s="50">
        <v>80</v>
      </c>
      <c r="B76" s="51" t="s">
        <v>117</v>
      </c>
      <c r="C76" s="51" t="s">
        <v>14</v>
      </c>
      <c r="D76" s="31">
        <v>11</v>
      </c>
      <c r="E76" s="24" t="s">
        <v>75</v>
      </c>
      <c r="F76" s="24" t="s">
        <v>17</v>
      </c>
      <c r="G76" s="53">
        <f>_xlfn.XLOOKUP(m3arbol!$M76,'Base Compendio BN UConc'!D:D,'Base Compendio BN UConc'!J:J,0)</f>
        <v>0</v>
      </c>
      <c r="H76" s="31" t="str">
        <f>_xlfn.XLOOKUP(m3arbol!$M76,'Base Compendio BN UConc'!$D:$D,'Base Compendio BN UConc'!S:S,"s/i")</f>
        <v>VTCc</v>
      </c>
      <c r="I76" s="24" t="str">
        <f>_xlfn.XLOOKUP(m3arbol!$M76,'Base Compendio BN UConc'!$D:$D,'Base Compendio BN UConc'!Q:Q,0)</f>
        <v>Alvarez y Grosse</v>
      </c>
      <c r="J76" s="32" t="s">
        <v>352</v>
      </c>
      <c r="K76" s="33">
        <v>58</v>
      </c>
      <c r="L76" s="34">
        <v>1</v>
      </c>
      <c r="M76" s="32">
        <v>5801</v>
      </c>
      <c r="N76" s="24" t="s">
        <v>102</v>
      </c>
      <c r="O76" s="24"/>
      <c r="P76" s="24" t="str">
        <f>_xlfn.XLOOKUP(m3arbol!$M76,'Base Compendio BN UConc'!$D:$D,'Base Compendio BN UConc'!I:I,0)</f>
        <v>Alto Mañihuales</v>
      </c>
    </row>
    <row r="77" spans="1:16" ht="11.25" x14ac:dyDescent="0.2">
      <c r="A77" s="50">
        <v>81</v>
      </c>
      <c r="B77" s="51" t="s">
        <v>285</v>
      </c>
      <c r="C77" s="51" t="s">
        <v>14</v>
      </c>
      <c r="D77" s="31">
        <v>11</v>
      </c>
      <c r="E77" s="24" t="s">
        <v>75</v>
      </c>
      <c r="F77" s="24" t="s">
        <v>17</v>
      </c>
      <c r="G77" s="53">
        <f>_xlfn.XLOOKUP(m3arbol!$M77,'Base Compendio BN UConc'!D:D,'Base Compendio BN UConc'!J:J,0)</f>
        <v>0</v>
      </c>
      <c r="H77" s="31" t="str">
        <f>_xlfn.XLOOKUP(m3arbol!$M77,'Base Compendio BN UConc'!$D:$D,'Base Compendio BN UConc'!S:S,"s/i")</f>
        <v>Vase</v>
      </c>
      <c r="I77" s="24" t="str">
        <f>_xlfn.XLOOKUP(m3arbol!$M77,'Base Compendio BN UConc'!$D:$D,'Base Compendio BN UConc'!Q:Q,0)</f>
        <v>Alvarez y Grosse</v>
      </c>
      <c r="J77" s="32" t="s">
        <v>352</v>
      </c>
      <c r="K77" s="33">
        <v>58</v>
      </c>
      <c r="L77" s="34">
        <v>2</v>
      </c>
      <c r="M77" s="32">
        <v>5802</v>
      </c>
      <c r="N77" s="24" t="s">
        <v>102</v>
      </c>
      <c r="O77" s="24"/>
      <c r="P77" s="24" t="str">
        <f>_xlfn.XLOOKUP(m3arbol!$M77,'Base Compendio BN UConc'!$D:$D,'Base Compendio BN UConc'!I:I,0)</f>
        <v>Alto Mañihuales</v>
      </c>
    </row>
    <row r="78" spans="1:16" ht="11.25" x14ac:dyDescent="0.2">
      <c r="A78" s="50">
        <v>82</v>
      </c>
      <c r="B78" s="51" t="s">
        <v>169</v>
      </c>
      <c r="C78" s="51" t="s">
        <v>14</v>
      </c>
      <c r="D78" s="31">
        <v>11</v>
      </c>
      <c r="E78" s="24" t="s">
        <v>75</v>
      </c>
      <c r="F78" s="24" t="s">
        <v>17</v>
      </c>
      <c r="G78" s="53">
        <f>_xlfn.XLOOKUP(m3arbol!$M78,'Base Compendio BN UConc'!D:D,'Base Compendio BN UConc'!J:J,0)</f>
        <v>0</v>
      </c>
      <c r="H78" s="31" t="str">
        <f>_xlfn.XLOOKUP(m3arbol!$M78,'Base Compendio BN UConc'!$D:$D,'Base Compendio BN UConc'!S:S,"s/i")</f>
        <v>VTSc</v>
      </c>
      <c r="I78" s="24" t="str">
        <f>_xlfn.XLOOKUP(m3arbol!$M78,'Base Compendio BN UConc'!$D:$D,'Base Compendio BN UConc'!Q:Q,0)</f>
        <v>Alvarez y Grosse</v>
      </c>
      <c r="J78" s="32" t="s">
        <v>352</v>
      </c>
      <c r="K78" s="33">
        <v>59</v>
      </c>
      <c r="L78" s="34">
        <v>1</v>
      </c>
      <c r="M78" s="32">
        <v>5901</v>
      </c>
      <c r="N78" s="24" t="s">
        <v>102</v>
      </c>
      <c r="O78" s="24"/>
      <c r="P78" s="24" t="str">
        <f>_xlfn.XLOOKUP(m3arbol!$M78,'Base Compendio BN UConc'!$D:$D,'Base Compendio BN UConc'!I:I,0)</f>
        <v>Alto Mañihuales</v>
      </c>
    </row>
    <row r="79" spans="1:16" ht="11.25" x14ac:dyDescent="0.2">
      <c r="A79" s="50">
        <v>83</v>
      </c>
      <c r="B79" s="51" t="s">
        <v>188</v>
      </c>
      <c r="C79" s="51" t="s">
        <v>14</v>
      </c>
      <c r="D79" s="31">
        <v>11</v>
      </c>
      <c r="E79" s="24" t="s">
        <v>75</v>
      </c>
      <c r="F79" s="24" t="s">
        <v>17</v>
      </c>
      <c r="G79" s="53">
        <f>_xlfn.XLOOKUP(m3arbol!$M79,'Base Compendio BN UConc'!D:D,'Base Compendio BN UConc'!J:J,0)</f>
        <v>0</v>
      </c>
      <c r="H79" s="31" t="str">
        <f>_xlfn.XLOOKUP(m3arbol!$M79,'Base Compendio BN UConc'!$D:$D,'Base Compendio BN UConc'!S:S,"s/i")</f>
        <v>VSSc</v>
      </c>
      <c r="I79" s="24" t="str">
        <f>_xlfn.XLOOKUP(m3arbol!$M79,'Base Compendio BN UConc'!$D:$D,'Base Compendio BN UConc'!Q:Q,0)</f>
        <v>Manosalva</v>
      </c>
      <c r="J79" s="32" t="s">
        <v>352</v>
      </c>
      <c r="K79" s="33">
        <v>59</v>
      </c>
      <c r="L79" s="34">
        <v>2</v>
      </c>
      <c r="M79" s="32">
        <v>5902</v>
      </c>
      <c r="N79" s="24" t="s">
        <v>102</v>
      </c>
      <c r="O79" s="24"/>
      <c r="P79" s="24" t="str">
        <f>_xlfn.XLOOKUP(m3arbol!$M79,'Base Compendio BN UConc'!$D:$D,'Base Compendio BN UConc'!I:I,0)</f>
        <v>Cerro La Virgen</v>
      </c>
    </row>
    <row r="80" spans="1:16" ht="11.25" x14ac:dyDescent="0.2">
      <c r="A80" s="50">
        <v>84</v>
      </c>
      <c r="B80" s="51" t="s">
        <v>308</v>
      </c>
      <c r="C80" s="51" t="s">
        <v>14</v>
      </c>
      <c r="D80" s="31">
        <v>12</v>
      </c>
      <c r="E80" s="24" t="s">
        <v>75</v>
      </c>
      <c r="F80" s="24" t="s">
        <v>90</v>
      </c>
      <c r="G80" s="53">
        <f>_xlfn.XLOOKUP(m3arbol!$M80,'Base Compendio BN UConc'!D:D,'Base Compendio BN UConc'!J:J,0)</f>
        <v>0</v>
      </c>
      <c r="H80" s="31" t="str">
        <f>_xlfn.XLOOKUP(m3arbol!$M80,'Base Compendio BN UConc'!$D:$D,'Base Compendio BN UConc'!S:S,"s/i")</f>
        <v>VBCc</v>
      </c>
      <c r="I80" s="24" t="str">
        <f>_xlfn.XLOOKUP(m3arbol!$M80,'Base Compendio BN UConc'!$D:$D,'Base Compendio BN UConc'!Q:Q,0)</f>
        <v>Mosqueda</v>
      </c>
      <c r="J80" s="32" t="s">
        <v>352</v>
      </c>
      <c r="K80" s="33">
        <v>60</v>
      </c>
      <c r="L80" s="34">
        <v>1</v>
      </c>
      <c r="M80" s="32">
        <v>6001</v>
      </c>
      <c r="N80" s="24" t="s">
        <v>102</v>
      </c>
      <c r="O80" s="24"/>
      <c r="P80" s="24" t="str">
        <f>_xlfn.XLOOKUP(m3arbol!$M80,'Base Compendio BN UConc'!$D:$D,'Base Compendio BN UConc'!I:I,0)</f>
        <v>Comuna de Río Rubens</v>
      </c>
    </row>
    <row r="81" spans="1:16" ht="11.25" x14ac:dyDescent="0.2">
      <c r="A81" s="50">
        <v>85</v>
      </c>
      <c r="B81" s="51" t="s">
        <v>217</v>
      </c>
      <c r="C81" s="51" t="s">
        <v>14</v>
      </c>
      <c r="D81" s="31">
        <v>12</v>
      </c>
      <c r="E81" s="24" t="s">
        <v>75</v>
      </c>
      <c r="F81" s="24" t="s">
        <v>90</v>
      </c>
      <c r="G81" s="53">
        <f>_xlfn.XLOOKUP(m3arbol!$M81,'Base Compendio BN UConc'!D:D,'Base Compendio BN UConc'!J:J,0)</f>
        <v>0</v>
      </c>
      <c r="H81" s="31" t="str">
        <f>_xlfn.XLOOKUP(m3arbol!$M81,'Base Compendio BN UConc'!$D:$D,'Base Compendio BN UConc'!S:S,"s/i")</f>
        <v>VBCc</v>
      </c>
      <c r="I81" s="24" t="str">
        <f>_xlfn.XLOOKUP(m3arbol!$M81,'Base Compendio BN UConc'!$D:$D,'Base Compendio BN UConc'!Q:Q,0)</f>
        <v>Mosqueda</v>
      </c>
      <c r="J81" s="32" t="s">
        <v>352</v>
      </c>
      <c r="K81" s="33">
        <v>60</v>
      </c>
      <c r="L81" s="34">
        <v>2</v>
      </c>
      <c r="M81" s="32">
        <v>6002</v>
      </c>
      <c r="N81" s="24" t="s">
        <v>102</v>
      </c>
      <c r="O81" s="24"/>
      <c r="P81" s="24" t="str">
        <f>_xlfn.XLOOKUP(m3arbol!$M81,'Base Compendio BN UConc'!$D:$D,'Base Compendio BN UConc'!I:I,0)</f>
        <v>Comuna de Río Rubens</v>
      </c>
    </row>
    <row r="82" spans="1:16" ht="11.25" x14ac:dyDescent="0.2">
      <c r="A82" s="50">
        <v>86</v>
      </c>
      <c r="B82" s="51" t="s">
        <v>93</v>
      </c>
      <c r="C82" s="51" t="s">
        <v>14</v>
      </c>
      <c r="D82" s="31">
        <v>12</v>
      </c>
      <c r="E82" s="24" t="s">
        <v>75</v>
      </c>
      <c r="F82" s="24" t="s">
        <v>90</v>
      </c>
      <c r="G82" s="53">
        <f>_xlfn.XLOOKUP(m3arbol!$M82,'Base Compendio BN UConc'!D:D,'Base Compendio BN UConc'!J:J,0)</f>
        <v>0</v>
      </c>
      <c r="H82" s="31" t="str">
        <f>_xlfn.XLOOKUP(m3arbol!$M82,'Base Compendio BN UConc'!$D:$D,'Base Compendio BN UConc'!S:S,"s/i")</f>
        <v>VBCc</v>
      </c>
      <c r="I82" s="24" t="str">
        <f>_xlfn.XLOOKUP(m3arbol!$M82,'Base Compendio BN UConc'!$D:$D,'Base Compendio BN UConc'!Q:Q,0)</f>
        <v>Mosqueda</v>
      </c>
      <c r="J82" s="32" t="s">
        <v>352</v>
      </c>
      <c r="K82" s="33">
        <v>61</v>
      </c>
      <c r="L82" s="34">
        <v>1</v>
      </c>
      <c r="M82" s="32">
        <v>6101</v>
      </c>
      <c r="N82" s="24" t="s">
        <v>102</v>
      </c>
      <c r="O82" s="24"/>
      <c r="P82" s="24" t="str">
        <f>_xlfn.XLOOKUP(m3arbol!$M82,'Base Compendio BN UConc'!$D:$D,'Base Compendio BN UConc'!I:I,0)</f>
        <v>Comuna de Río Rubens</v>
      </c>
    </row>
    <row r="83" spans="1:16" ht="11.25" x14ac:dyDescent="0.2">
      <c r="A83" s="50">
        <v>87</v>
      </c>
      <c r="B83" s="51" t="s">
        <v>286</v>
      </c>
      <c r="C83" s="51" t="s">
        <v>14</v>
      </c>
      <c r="D83" s="31">
        <v>12</v>
      </c>
      <c r="E83" s="24" t="s">
        <v>75</v>
      </c>
      <c r="F83" s="24" t="s">
        <v>17</v>
      </c>
      <c r="G83" s="53">
        <f>_xlfn.XLOOKUP(m3arbol!$M83,'Base Compendio BN UConc'!D:D,'Base Compendio BN UConc'!J:J,0)</f>
        <v>10</v>
      </c>
      <c r="H83" s="31" t="str">
        <f>_xlfn.XLOOKUP(m3arbol!$M83,'Base Compendio BN UConc'!$D:$D,'Base Compendio BN UConc'!S:S,"s/i")</f>
        <v>VBsc</v>
      </c>
      <c r="I83" s="24" t="str">
        <f>_xlfn.XLOOKUP(m3arbol!$M83,'Base Compendio BN UConc'!$D:$D,'Base Compendio BN UConc'!Q:Q,0)</f>
        <v>Sandoval</v>
      </c>
      <c r="J83" s="32" t="s">
        <v>352</v>
      </c>
      <c r="K83" s="33">
        <v>61</v>
      </c>
      <c r="L83" s="34">
        <v>2</v>
      </c>
      <c r="M83" s="32">
        <v>6102</v>
      </c>
      <c r="N83" s="24" t="s">
        <v>102</v>
      </c>
      <c r="O83" s="24"/>
      <c r="P83" s="24" t="str">
        <f>_xlfn.XLOOKUP(m3arbol!$M83,'Base Compendio BN UConc'!$D:$D,'Base Compendio BN UConc'!I:I,0)</f>
        <v>Tierra del Fuego</v>
      </c>
    </row>
    <row r="84" spans="1:16" ht="11.25" x14ac:dyDescent="0.2">
      <c r="A84" s="50">
        <v>88</v>
      </c>
      <c r="B84" s="51" t="s">
        <v>287</v>
      </c>
      <c r="C84" s="51" t="s">
        <v>14</v>
      </c>
      <c r="D84" s="31">
        <v>12</v>
      </c>
      <c r="E84" s="24" t="s">
        <v>75</v>
      </c>
      <c r="F84" s="24" t="s">
        <v>17</v>
      </c>
      <c r="G84" s="53">
        <f>_xlfn.XLOOKUP(m3arbol!$M84,'Base Compendio BN UConc'!D:D,'Base Compendio BN UConc'!J:J,0)</f>
        <v>0</v>
      </c>
      <c r="H84" s="31" t="str">
        <f>_xlfn.XLOOKUP(m3arbol!$M84,'Base Compendio BN UConc'!$D:$D,'Base Compendio BN UConc'!S:S,"s/i")</f>
        <v>VBCc</v>
      </c>
      <c r="I84" s="24" t="str">
        <f>_xlfn.XLOOKUP(m3arbol!$M84,'Base Compendio BN UConc'!$D:$D,'Base Compendio BN UConc'!Q:Q,0)</f>
        <v>Schmidt y Urzúa.</v>
      </c>
      <c r="J84" s="32" t="s">
        <v>352</v>
      </c>
      <c r="K84" s="33">
        <v>62</v>
      </c>
      <c r="L84" s="34">
        <v>1</v>
      </c>
      <c r="M84" s="32">
        <v>6201</v>
      </c>
      <c r="N84" s="24" t="s">
        <v>102</v>
      </c>
      <c r="O84" s="24"/>
      <c r="P84" s="24" t="str">
        <f>_xlfn.XLOOKUP(m3arbol!$M84,'Base Compendio BN UConc'!$D:$D,'Base Compendio BN UConc'!I:I,0)</f>
        <v>Reserva Forestal de Skiring y Predio Monte Alto</v>
      </c>
    </row>
    <row r="85" spans="1:16" ht="11.25" x14ac:dyDescent="0.2">
      <c r="A85" s="50">
        <v>89</v>
      </c>
      <c r="B85" s="51" t="s">
        <v>159</v>
      </c>
      <c r="C85" s="51" t="s">
        <v>14</v>
      </c>
      <c r="D85" s="31">
        <v>12</v>
      </c>
      <c r="E85" s="24" t="s">
        <v>75</v>
      </c>
      <c r="F85" s="24" t="s">
        <v>17</v>
      </c>
      <c r="G85" s="53">
        <f>_xlfn.XLOOKUP(m3arbol!$M85,'Base Compendio BN UConc'!D:D,'Base Compendio BN UConc'!J:J,0)</f>
        <v>0</v>
      </c>
      <c r="H85" s="31" t="str">
        <f>_xlfn.XLOOKUP(m3arbol!$M85,'Base Compendio BN UConc'!$D:$D,'Base Compendio BN UConc'!S:S,"s/i")</f>
        <v>VBCc</v>
      </c>
      <c r="I85" s="24" t="str">
        <f>_xlfn.XLOOKUP(m3arbol!$M85,'Base Compendio BN UConc'!$D:$D,'Base Compendio BN UConc'!Q:Q,0)</f>
        <v>Schmidt y Urzúa.</v>
      </c>
      <c r="J85" s="32" t="s">
        <v>352</v>
      </c>
      <c r="K85" s="33">
        <v>62</v>
      </c>
      <c r="L85" s="34">
        <v>2</v>
      </c>
      <c r="M85" s="32">
        <v>6202</v>
      </c>
      <c r="N85" s="24" t="s">
        <v>102</v>
      </c>
      <c r="O85" s="24"/>
      <c r="P85" s="24" t="str">
        <f>_xlfn.XLOOKUP(m3arbol!$M85,'Base Compendio BN UConc'!$D:$D,'Base Compendio BN UConc'!I:I,0)</f>
        <v>Reserva Forestal de Skiring y Predio Monte Alto</v>
      </c>
    </row>
    <row r="86" spans="1:16" ht="11.25" x14ac:dyDescent="0.2">
      <c r="A86" s="50">
        <v>90</v>
      </c>
      <c r="B86" s="51" t="s">
        <v>288</v>
      </c>
      <c r="C86" s="51" t="s">
        <v>14</v>
      </c>
      <c r="D86" s="31">
        <v>12</v>
      </c>
      <c r="E86" s="24" t="s">
        <v>75</v>
      </c>
      <c r="F86" s="24" t="s">
        <v>17</v>
      </c>
      <c r="G86" s="53">
        <f>_xlfn.XLOOKUP(m3arbol!$M86,'Base Compendio BN UConc'!D:D,'Base Compendio BN UConc'!J:J,0)</f>
        <v>0</v>
      </c>
      <c r="H86" s="31" t="str">
        <f>_xlfn.XLOOKUP(m3arbol!$M86,'Base Compendio BN UConc'!$D:$D,'Base Compendio BN UConc'!S:S,"s/i")</f>
        <v>VBsc</v>
      </c>
      <c r="I86" s="24" t="str">
        <f>_xlfn.XLOOKUP(m3arbol!$M86,'Base Compendio BN UConc'!$D:$D,'Base Compendio BN UConc'!Q:Q,0)</f>
        <v>Sandoval</v>
      </c>
      <c r="J86" s="32" t="s">
        <v>352</v>
      </c>
      <c r="K86" s="33">
        <v>63</v>
      </c>
      <c r="L86" s="34">
        <v>1</v>
      </c>
      <c r="M86" s="32">
        <v>6301</v>
      </c>
      <c r="N86" s="24" t="s">
        <v>102</v>
      </c>
      <c r="O86" s="24"/>
      <c r="P86" s="24" t="str">
        <f>_xlfn.XLOOKUP(m3arbol!$M86,'Base Compendio BN UConc'!$D:$D,'Base Compendio BN UConc'!I:I,0)</f>
        <v>Isla Navarino</v>
      </c>
    </row>
    <row r="87" spans="1:16" ht="11.25" x14ac:dyDescent="0.2">
      <c r="A87" s="50">
        <v>91</v>
      </c>
      <c r="B87" s="51" t="s">
        <v>289</v>
      </c>
      <c r="C87" s="51" t="s">
        <v>14</v>
      </c>
      <c r="D87" s="31">
        <v>12</v>
      </c>
      <c r="E87" s="24" t="s">
        <v>75</v>
      </c>
      <c r="F87" s="24" t="s">
        <v>17</v>
      </c>
      <c r="G87" s="53">
        <f>_xlfn.XLOOKUP(m3arbol!$M87,'Base Compendio BN UConc'!D:D,'Base Compendio BN UConc'!J:J,0)</f>
        <v>10</v>
      </c>
      <c r="H87" s="31" t="str">
        <f>_xlfn.XLOOKUP(m3arbol!$M87,'Base Compendio BN UConc'!$D:$D,'Base Compendio BN UConc'!S:S,"s/i")</f>
        <v>VTCc</v>
      </c>
      <c r="I87" s="24" t="str">
        <f>_xlfn.XLOOKUP(m3arbol!$M87,'Base Compendio BN UConc'!$D:$D,'Base Compendio BN UConc'!Q:Q,0)</f>
        <v>Schmidt y Urzúa.</v>
      </c>
      <c r="J87" s="32" t="s">
        <v>352</v>
      </c>
      <c r="K87" s="33">
        <v>63</v>
      </c>
      <c r="L87" s="34">
        <v>2</v>
      </c>
      <c r="M87" s="32">
        <v>6302</v>
      </c>
      <c r="N87" s="24" t="s">
        <v>102</v>
      </c>
      <c r="O87" s="24"/>
      <c r="P87" s="24" t="str">
        <f>_xlfn.XLOOKUP(m3arbol!$M87,'Base Compendio BN UConc'!$D:$D,'Base Compendio BN UConc'!I:I,0)</f>
        <v>Reserva Forestal de Skiring y Predio Monte Alto</v>
      </c>
    </row>
    <row r="88" spans="1:16" ht="11.25" x14ac:dyDescent="0.2">
      <c r="A88" s="50">
        <v>92</v>
      </c>
      <c r="B88" s="51" t="s">
        <v>160</v>
      </c>
      <c r="C88" s="51" t="s">
        <v>14</v>
      </c>
      <c r="D88" s="31">
        <v>12</v>
      </c>
      <c r="E88" s="24" t="s">
        <v>75</v>
      </c>
      <c r="F88" s="24" t="s">
        <v>17</v>
      </c>
      <c r="G88" s="53">
        <f>_xlfn.XLOOKUP(m3arbol!$M88,'Base Compendio BN UConc'!D:D,'Base Compendio BN UConc'!J:J,0)</f>
        <v>10</v>
      </c>
      <c r="H88" s="31" t="str">
        <f>_xlfn.XLOOKUP(m3arbol!$M88,'Base Compendio BN UConc'!$D:$D,'Base Compendio BN UConc'!S:S,"s/i")</f>
        <v>VTCc</v>
      </c>
      <c r="I88" s="24" t="str">
        <f>_xlfn.XLOOKUP(m3arbol!$M88,'Base Compendio BN UConc'!$D:$D,'Base Compendio BN UConc'!Q:Q,0)</f>
        <v>Schmidt y Urzúa.</v>
      </c>
      <c r="J88" s="32" t="s">
        <v>352</v>
      </c>
      <c r="K88" s="33">
        <v>64</v>
      </c>
      <c r="L88" s="34">
        <v>1</v>
      </c>
      <c r="M88" s="32">
        <v>6401</v>
      </c>
      <c r="N88" s="24" t="s">
        <v>102</v>
      </c>
      <c r="O88" s="24"/>
      <c r="P88" s="24" t="str">
        <f>_xlfn.XLOOKUP(m3arbol!$M88,'Base Compendio BN UConc'!$D:$D,'Base Compendio BN UConc'!I:I,0)</f>
        <v>Reserva Forestal de Skiring y Predio Monte Alto</v>
      </c>
    </row>
    <row r="89" spans="1:16" ht="11.25" x14ac:dyDescent="0.2">
      <c r="A89" s="50">
        <v>93</v>
      </c>
      <c r="B89" s="51" t="s">
        <v>288</v>
      </c>
      <c r="C89" s="51" t="s">
        <v>14</v>
      </c>
      <c r="D89" s="31">
        <v>12</v>
      </c>
      <c r="E89" s="24" t="s">
        <v>75</v>
      </c>
      <c r="F89" s="24" t="s">
        <v>17</v>
      </c>
      <c r="G89" s="53">
        <f>_xlfn.XLOOKUP(m3arbol!$M89,'Base Compendio BN UConc'!D:D,'Base Compendio BN UConc'!J:J,0)</f>
        <v>0</v>
      </c>
      <c r="H89" s="31" t="str">
        <f>_xlfn.XLOOKUP(m3arbol!$M89,'Base Compendio BN UConc'!$D:$D,'Base Compendio BN UConc'!S:S,"s/i")</f>
        <v>VBsc</v>
      </c>
      <c r="I89" s="24" t="str">
        <f>_xlfn.XLOOKUP(m3arbol!$M89,'Base Compendio BN UConc'!$D:$D,'Base Compendio BN UConc'!Q:Q,0)</f>
        <v>Sandoval</v>
      </c>
      <c r="J89" s="32" t="s">
        <v>352</v>
      </c>
      <c r="K89" s="33">
        <v>65</v>
      </c>
      <c r="L89" s="34">
        <v>1</v>
      </c>
      <c r="M89" s="32">
        <v>6501</v>
      </c>
      <c r="N89" s="24" t="s">
        <v>102</v>
      </c>
      <c r="O89" s="24"/>
      <c r="P89" s="24" t="str">
        <f>_xlfn.XLOOKUP(m3arbol!$M89,'Base Compendio BN UConc'!$D:$D,'Base Compendio BN UConc'!I:I,0)</f>
        <v>Isla Navarino</v>
      </c>
    </row>
    <row r="90" spans="1:16" ht="11.25" x14ac:dyDescent="0.2">
      <c r="A90" s="50">
        <v>94</v>
      </c>
      <c r="B90" s="51" t="s">
        <v>121</v>
      </c>
      <c r="C90" s="51" t="s">
        <v>15</v>
      </c>
      <c r="D90" s="31">
        <v>11</v>
      </c>
      <c r="E90" s="24" t="s">
        <v>91</v>
      </c>
      <c r="F90" s="24" t="s">
        <v>20</v>
      </c>
      <c r="G90" s="53">
        <f>_xlfn.XLOOKUP(m3arbol!$M90,'Base Compendio BN UConc'!D:D,'Base Compendio BN UConc'!J:J,0)</f>
        <v>0</v>
      </c>
      <c r="H90" s="31" t="str">
        <f>_xlfn.XLOOKUP(m3arbol!$M90,'Base Compendio BN UConc'!$D:$D,'Base Compendio BN UConc'!S:S,"s/i")</f>
        <v>VSSc</v>
      </c>
      <c r="I90" s="24" t="str">
        <f>_xlfn.XLOOKUP(m3arbol!$M90,'Base Compendio BN UConc'!$D:$D,'Base Compendio BN UConc'!Q:Q,0)</f>
        <v>Vera</v>
      </c>
      <c r="J90" s="32" t="s">
        <v>352</v>
      </c>
      <c r="K90" s="33">
        <v>65</v>
      </c>
      <c r="L90" s="34">
        <v>2</v>
      </c>
      <c r="M90" s="32">
        <v>6502</v>
      </c>
      <c r="N90" s="24" t="s">
        <v>102</v>
      </c>
      <c r="O90" s="24"/>
      <c r="P90" s="24" t="str">
        <f>_xlfn.XLOOKUP(m3arbol!$M90,'Base Compendio BN UConc'!$D:$D,'Base Compendio BN UConc'!I:I,0)</f>
        <v>Reserva Forestal Coyhaique</v>
      </c>
    </row>
    <row r="91" spans="1:16" ht="12.4" customHeight="1" x14ac:dyDescent="0.2">
      <c r="A91" s="50">
        <v>95</v>
      </c>
      <c r="B91" s="51" t="s">
        <v>212</v>
      </c>
      <c r="C91" s="51" t="s">
        <v>19</v>
      </c>
      <c r="D91" s="31" t="s">
        <v>97</v>
      </c>
      <c r="E91" s="24" t="s">
        <v>22</v>
      </c>
      <c r="F91" s="24" t="s">
        <v>20</v>
      </c>
      <c r="G91" s="53">
        <f>_xlfn.XLOOKUP(m3arbol!$M91,'Base Compendio BN UConc'!D:D,'Base Compendio BN UConc'!J:J,0)</f>
        <v>0</v>
      </c>
      <c r="H91" s="31" t="str">
        <f>_xlfn.XLOOKUP(m3arbol!$M91,'Base Compendio BN UConc'!$D:$D,'Base Compendio BN UConc'!S:S,"s/i")</f>
        <v>VTCc</v>
      </c>
      <c r="I91" s="24" t="str">
        <f>_xlfn.XLOOKUP(m3arbol!$M91,'Base Compendio BN UConc'!$D:$D,'Base Compendio BN UConc'!Q:Q,0)</f>
        <v>Sandoval</v>
      </c>
      <c r="J91" s="32" t="s">
        <v>352</v>
      </c>
      <c r="K91" s="33">
        <v>66</v>
      </c>
      <c r="L91" s="34">
        <v>1</v>
      </c>
      <c r="M91" s="32">
        <v>6601</v>
      </c>
      <c r="N91" s="24" t="s">
        <v>102</v>
      </c>
      <c r="O91" s="24"/>
      <c r="P91" s="24" t="str">
        <f>_xlfn.XLOOKUP(m3arbol!$M91,'Base Compendio BN UConc'!$D:$D,'Base Compendio BN UConc'!I:I,0)</f>
        <v>Cordillera de Nahuelbuta</v>
      </c>
    </row>
    <row r="92" spans="1:16" ht="11.25" x14ac:dyDescent="0.2">
      <c r="A92" s="50">
        <v>96</v>
      </c>
      <c r="B92" s="51" t="s">
        <v>187</v>
      </c>
      <c r="C92" s="51" t="s">
        <v>19</v>
      </c>
      <c r="D92" s="31">
        <v>9</v>
      </c>
      <c r="E92" s="24" t="s">
        <v>22</v>
      </c>
      <c r="F92" s="24" t="s">
        <v>17</v>
      </c>
      <c r="G92" s="53">
        <f>_xlfn.XLOOKUP(m3arbol!$M92,'Base Compendio BN UConc'!D:D,'Base Compendio BN UConc'!J:J,0)</f>
        <v>10</v>
      </c>
      <c r="H92" s="31" t="str">
        <f>_xlfn.XLOOKUP(m3arbol!$M92,'Base Compendio BN UConc'!$D:$D,'Base Compendio BN UConc'!S:S,"s/i")</f>
        <v>VTCc</v>
      </c>
      <c r="I92" s="24" t="str">
        <f>_xlfn.XLOOKUP(m3arbol!$M92,'Base Compendio BN UConc'!$D:$D,'Base Compendio BN UConc'!Q:Q,0)</f>
        <v>Santelices</v>
      </c>
      <c r="J92" s="32" t="s">
        <v>352</v>
      </c>
      <c r="K92" s="33">
        <v>66</v>
      </c>
      <c r="L92" s="34">
        <v>2</v>
      </c>
      <c r="M92" s="32">
        <v>6602</v>
      </c>
      <c r="N92" s="24" t="s">
        <v>102</v>
      </c>
      <c r="O92" s="24"/>
      <c r="P92" s="24" t="str">
        <f>_xlfn.XLOOKUP(m3arbol!$M92,'Base Compendio BN UConc'!$D:$D,'Base Compendio BN UConc'!I:I,0)</f>
        <v>Jauja</v>
      </c>
    </row>
    <row r="93" spans="1:16" ht="11.25" x14ac:dyDescent="0.2">
      <c r="A93" s="50">
        <v>97</v>
      </c>
      <c r="B93" s="51" t="s">
        <v>228</v>
      </c>
      <c r="C93" s="51" t="s">
        <v>19</v>
      </c>
      <c r="D93" s="31">
        <v>9</v>
      </c>
      <c r="E93" s="24" t="s">
        <v>22</v>
      </c>
      <c r="F93" s="24" t="s">
        <v>20</v>
      </c>
      <c r="G93" s="53">
        <f>_xlfn.XLOOKUP(m3arbol!$M93,'Base Compendio BN UConc'!D:D,'Base Compendio BN UConc'!J:J,0)</f>
        <v>0</v>
      </c>
      <c r="H93" s="31" t="str">
        <f>_xlfn.XLOOKUP(m3arbol!$M93,'Base Compendio BN UConc'!$D:$D,'Base Compendio BN UConc'!S:S,"s/i")</f>
        <v>VTSc</v>
      </c>
      <c r="I93" s="24" t="str">
        <f>_xlfn.XLOOKUP(m3arbol!$M93,'Base Compendio BN UConc'!$D:$D,'Base Compendio BN UConc'!Q:Q,0)</f>
        <v>Corti</v>
      </c>
      <c r="J93" s="32" t="s">
        <v>352</v>
      </c>
      <c r="K93" s="33">
        <v>67</v>
      </c>
      <c r="L93" s="34">
        <v>1</v>
      </c>
      <c r="M93" s="32">
        <v>6701</v>
      </c>
      <c r="N93" s="24" t="s">
        <v>102</v>
      </c>
      <c r="O93" s="24"/>
      <c r="P93" s="24" t="str">
        <f>_xlfn.XLOOKUP(m3arbol!$M93,'Base Compendio BN UConc'!$D:$D,'Base Compendio BN UConc'!I:I,0)</f>
        <v>Loncoche</v>
      </c>
    </row>
    <row r="94" spans="1:16" ht="11.25" x14ac:dyDescent="0.2">
      <c r="A94" s="50">
        <v>98</v>
      </c>
      <c r="B94" s="51" t="s">
        <v>170</v>
      </c>
      <c r="C94" s="51" t="s">
        <v>19</v>
      </c>
      <c r="D94" s="31">
        <v>9</v>
      </c>
      <c r="E94" s="24" t="s">
        <v>22</v>
      </c>
      <c r="F94" s="24" t="s">
        <v>20</v>
      </c>
      <c r="G94" s="53">
        <f>_xlfn.XLOOKUP(m3arbol!$M94,'Base Compendio BN UConc'!D:D,'Base Compendio BN UConc'!J:J,0)</f>
        <v>0</v>
      </c>
      <c r="H94" s="31" t="str">
        <f>_xlfn.XLOOKUP(m3arbol!$M94,'Base Compendio BN UConc'!$D:$D,'Base Compendio BN UConc'!S:S,"s/i")</f>
        <v>VTSc</v>
      </c>
      <c r="I94" s="24" t="str">
        <f>_xlfn.XLOOKUP(m3arbol!$M94,'Base Compendio BN UConc'!$D:$D,'Base Compendio BN UConc'!Q:Q,0)</f>
        <v>Santelices</v>
      </c>
      <c r="J94" s="32" t="s">
        <v>352</v>
      </c>
      <c r="K94" s="33">
        <v>67</v>
      </c>
      <c r="L94" s="34">
        <v>2</v>
      </c>
      <c r="M94" s="32">
        <v>6702</v>
      </c>
      <c r="N94" s="24" t="s">
        <v>102</v>
      </c>
      <c r="O94" s="24"/>
      <c r="P94" s="24" t="str">
        <f>_xlfn.XLOOKUP(m3arbol!$M94,'Base Compendio BN UConc'!$D:$D,'Base Compendio BN UConc'!I:I,0)</f>
        <v>Jauja</v>
      </c>
    </row>
    <row r="95" spans="1:16" ht="11.25" x14ac:dyDescent="0.2">
      <c r="A95" s="50">
        <v>99</v>
      </c>
      <c r="B95" s="51" t="s">
        <v>199</v>
      </c>
      <c r="C95" s="51" t="s">
        <v>23</v>
      </c>
      <c r="D95" s="31">
        <v>10</v>
      </c>
      <c r="E95" s="24" t="s">
        <v>24</v>
      </c>
      <c r="F95" s="24" t="s">
        <v>17</v>
      </c>
      <c r="G95" s="53">
        <f>_xlfn.XLOOKUP(m3arbol!$M95,'Base Compendio BN UConc'!D:D,'Base Compendio BN UConc'!J:J,0)</f>
        <v>10</v>
      </c>
      <c r="H95" s="31" t="str">
        <f>_xlfn.XLOOKUP(m3arbol!$M95,'Base Compendio BN UConc'!$D:$D,'Base Compendio BN UConc'!S:S,"s/i")</f>
        <v>VSSc</v>
      </c>
      <c r="I95" s="24" t="str">
        <f>_xlfn.XLOOKUP(m3arbol!$M95,'Base Compendio BN UConc'!$D:$D,'Base Compendio BN UConc'!Q:Q,0)</f>
        <v>Emanuelli</v>
      </c>
      <c r="J95" s="32" t="s">
        <v>352</v>
      </c>
      <c r="K95" s="33">
        <v>68</v>
      </c>
      <c r="L95" s="34">
        <v>1</v>
      </c>
      <c r="M95" s="32">
        <v>6801</v>
      </c>
      <c r="N95" s="24" t="s">
        <v>102</v>
      </c>
      <c r="O95" s="24"/>
      <c r="P95" s="24" t="str">
        <f>_xlfn.XLOOKUP(m3arbol!$M95,'Base Compendio BN UConc'!$D:$D,'Base Compendio BN UConc'!I:I,0)</f>
        <v>Reserva Nacional Valdivia</v>
      </c>
    </row>
    <row r="96" spans="1:16" ht="11.25" x14ac:dyDescent="0.2">
      <c r="A96" s="50">
        <v>100</v>
      </c>
      <c r="B96" s="51" t="s">
        <v>207</v>
      </c>
      <c r="C96" s="51" t="s">
        <v>25</v>
      </c>
      <c r="D96" s="31">
        <v>10</v>
      </c>
      <c r="E96" s="24" t="s">
        <v>26</v>
      </c>
      <c r="F96" s="24" t="s">
        <v>17</v>
      </c>
      <c r="G96" s="53">
        <f>_xlfn.XLOOKUP(m3arbol!$M96,'Base Compendio BN UConc'!D:D,'Base Compendio BN UConc'!J:J,0)</f>
        <v>10</v>
      </c>
      <c r="H96" s="31" t="str">
        <f>_xlfn.XLOOKUP(m3arbol!$M96,'Base Compendio BN UConc'!$D:$D,'Base Compendio BN UConc'!S:S,"s/i")</f>
        <v>VSSc</v>
      </c>
      <c r="I96" s="24" t="str">
        <f>_xlfn.XLOOKUP(m3arbol!$M96,'Base Compendio BN UConc'!$D:$D,'Base Compendio BN UConc'!Q:Q,0)</f>
        <v>Emanuelli</v>
      </c>
      <c r="J96" s="32" t="s">
        <v>352</v>
      </c>
      <c r="K96" s="33">
        <v>68</v>
      </c>
      <c r="L96" s="34">
        <v>2</v>
      </c>
      <c r="M96" s="32">
        <v>6802</v>
      </c>
      <c r="N96" s="24" t="s">
        <v>102</v>
      </c>
      <c r="O96" s="24"/>
      <c r="P96" s="24" t="str">
        <f>_xlfn.XLOOKUP(m3arbol!$M96,'Base Compendio BN UConc'!$D:$D,'Base Compendio BN UConc'!I:I,0)</f>
        <v>Reserva Nacional Valdivia</v>
      </c>
    </row>
    <row r="97" spans="1:16" ht="11.25" x14ac:dyDescent="0.2">
      <c r="A97" s="50">
        <v>101</v>
      </c>
      <c r="B97" s="51" t="s">
        <v>216</v>
      </c>
      <c r="C97" s="51" t="s">
        <v>25</v>
      </c>
      <c r="D97" s="31">
        <v>10</v>
      </c>
      <c r="E97" s="24" t="s">
        <v>26</v>
      </c>
      <c r="F97" s="24" t="s">
        <v>17</v>
      </c>
      <c r="G97" s="53">
        <f>_xlfn.XLOOKUP(m3arbol!$M97,'Base Compendio BN UConc'!D:D,'Base Compendio BN UConc'!J:J,0)</f>
        <v>20</v>
      </c>
      <c r="H97" s="31" t="str">
        <f>_xlfn.XLOOKUP(m3arbol!$M97,'Base Compendio BN UConc'!$D:$D,'Base Compendio BN UConc'!S:S,"s/i")</f>
        <v>VSSc</v>
      </c>
      <c r="I97" s="24" t="str">
        <f>_xlfn.XLOOKUP(m3arbol!$M97,'Base Compendio BN UConc'!$D:$D,'Base Compendio BN UConc'!Q:Q,0)</f>
        <v>Emanuelli</v>
      </c>
      <c r="J97" s="32" t="s">
        <v>352</v>
      </c>
      <c r="K97" s="33">
        <v>69</v>
      </c>
      <c r="L97" s="34">
        <v>1</v>
      </c>
      <c r="M97" s="32">
        <v>6901</v>
      </c>
      <c r="N97" s="24" t="s">
        <v>102</v>
      </c>
      <c r="O97" s="24"/>
      <c r="P97" s="24" t="str">
        <f>_xlfn.XLOOKUP(m3arbol!$M97,'Base Compendio BN UConc'!$D:$D,'Base Compendio BN UConc'!I:I,0)</f>
        <v>Reserva Nacional Valdivia</v>
      </c>
    </row>
    <row r="98" spans="1:16" ht="11.25" x14ac:dyDescent="0.2">
      <c r="A98" s="50">
        <v>102</v>
      </c>
      <c r="B98" s="51" t="s">
        <v>237</v>
      </c>
      <c r="C98" s="51" t="s">
        <v>25</v>
      </c>
      <c r="D98" s="31">
        <v>10</v>
      </c>
      <c r="E98" s="24" t="s">
        <v>26</v>
      </c>
      <c r="F98" s="24" t="s">
        <v>20</v>
      </c>
      <c r="G98" s="53">
        <f>_xlfn.XLOOKUP(m3arbol!$M98,'Base Compendio BN UConc'!D:D,'Base Compendio BN UConc'!J:J,0)</f>
        <v>0</v>
      </c>
      <c r="H98" s="31" t="str">
        <f>_xlfn.XLOOKUP(m3arbol!$M98,'Base Compendio BN UConc'!$D:$D,'Base Compendio BN UConc'!S:S,"s/i")</f>
        <v>VBsc</v>
      </c>
      <c r="I98" s="24" t="str">
        <f>_xlfn.XLOOKUP(m3arbol!$M98,'Base Compendio BN UConc'!$D:$D,'Base Compendio BN UConc'!Q:Q,0)</f>
        <v>Kawas</v>
      </c>
      <c r="J98" s="32" t="s">
        <v>352</v>
      </c>
      <c r="K98" s="33">
        <v>69</v>
      </c>
      <c r="L98" s="34">
        <v>2</v>
      </c>
      <c r="M98" s="32">
        <v>6902</v>
      </c>
      <c r="N98" s="24" t="s">
        <v>102</v>
      </c>
      <c r="O98" s="24"/>
      <c r="P98" s="24" t="str">
        <f>_xlfn.XLOOKUP(m3arbol!$M98,'Base Compendio BN UConc'!$D:$D,'Base Compendio BN UConc'!I:I,0)</f>
        <v>Provincia de Osorno y Llanquihue</v>
      </c>
    </row>
    <row r="99" spans="1:16" ht="11.25" x14ac:dyDescent="0.2">
      <c r="A99" s="50">
        <v>103</v>
      </c>
      <c r="B99" s="51" t="s">
        <v>208</v>
      </c>
      <c r="C99" s="51" t="s">
        <v>27</v>
      </c>
      <c r="D99" s="31">
        <v>10</v>
      </c>
      <c r="E99" s="24" t="s">
        <v>28</v>
      </c>
      <c r="F99" s="24" t="s">
        <v>17</v>
      </c>
      <c r="G99" s="53">
        <f>_xlfn.XLOOKUP(m3arbol!$M99,'Base Compendio BN UConc'!D:D,'Base Compendio BN UConc'!J:J,0)</f>
        <v>0</v>
      </c>
      <c r="H99" s="31" t="str">
        <f>_xlfn.XLOOKUP(m3arbol!$M99,'Base Compendio BN UConc'!$D:$D,'Base Compendio BN UConc'!S:S,"s/i")</f>
        <v>VTCc</v>
      </c>
      <c r="I99" s="24" t="str">
        <f>_xlfn.XLOOKUP(m3arbol!$M99,'Base Compendio BN UConc'!$D:$D,'Base Compendio BN UConc'!Q:Q,0)</f>
        <v>Sandoval</v>
      </c>
      <c r="J99" s="32" t="s">
        <v>352</v>
      </c>
      <c r="K99" s="33">
        <v>70</v>
      </c>
      <c r="L99" s="34">
        <v>1</v>
      </c>
      <c r="M99" s="32">
        <v>7001</v>
      </c>
      <c r="N99" s="24" t="s">
        <v>102</v>
      </c>
      <c r="O99" s="24"/>
      <c r="P99" s="24" t="str">
        <f>_xlfn.XLOOKUP(m3arbol!$M99,'Base Compendio BN UConc'!$D:$D,'Base Compendio BN UConc'!I:I,0)</f>
        <v>Provincia de Valdivia</v>
      </c>
    </row>
    <row r="100" spans="1:16" ht="11.25" x14ac:dyDescent="0.2">
      <c r="A100" s="50">
        <v>104</v>
      </c>
      <c r="B100" s="51" t="s">
        <v>171</v>
      </c>
      <c r="C100" s="51" t="s">
        <v>27</v>
      </c>
      <c r="D100" s="31">
        <v>10</v>
      </c>
      <c r="E100" s="24" t="s">
        <v>28</v>
      </c>
      <c r="F100" s="24" t="s">
        <v>20</v>
      </c>
      <c r="G100" s="53">
        <f>_xlfn.XLOOKUP(m3arbol!$M100,'Base Compendio BN UConc'!D:D,'Base Compendio BN UConc'!J:J,0)</f>
        <v>0</v>
      </c>
      <c r="H100" s="31" t="str">
        <f>_xlfn.XLOOKUP(m3arbol!$M100,'Base Compendio BN UConc'!$D:$D,'Base Compendio BN UConc'!S:S,"s/i")</f>
        <v>VTCc</v>
      </c>
      <c r="I100" s="24" t="str">
        <f>_xlfn.XLOOKUP(m3arbol!$M100,'Base Compendio BN UConc'!$D:$D,'Base Compendio BN UConc'!Q:Q,0)</f>
        <v>Santelices</v>
      </c>
      <c r="J100" s="32" t="s">
        <v>352</v>
      </c>
      <c r="K100" s="33">
        <v>70</v>
      </c>
      <c r="L100" s="34">
        <v>2</v>
      </c>
      <c r="M100" s="32">
        <v>7002</v>
      </c>
      <c r="N100" s="24" t="s">
        <v>102</v>
      </c>
      <c r="O100" s="24"/>
      <c r="P100" s="24" t="str">
        <f>_xlfn.XLOOKUP(m3arbol!$M100,'Base Compendio BN UConc'!$D:$D,'Base Compendio BN UConc'!I:I,0)</f>
        <v>Area de Cumleufu, Cordilera de la Costa, Comuna de Corral, provincia de Valdivia</v>
      </c>
    </row>
    <row r="101" spans="1:16" ht="11.25" x14ac:dyDescent="0.2">
      <c r="A101" s="50">
        <v>105</v>
      </c>
      <c r="B101" s="51" t="s">
        <v>189</v>
      </c>
      <c r="C101" s="51" t="s">
        <v>27</v>
      </c>
      <c r="D101" s="31">
        <v>10</v>
      </c>
      <c r="E101" s="24" t="s">
        <v>28</v>
      </c>
      <c r="F101" s="24" t="s">
        <v>20</v>
      </c>
      <c r="G101" s="53">
        <f>_xlfn.XLOOKUP(m3arbol!$M101,'Base Compendio BN UConc'!D:D,'Base Compendio BN UConc'!J:J,0)</f>
        <v>0</v>
      </c>
      <c r="H101" s="31" t="str">
        <f>_xlfn.XLOOKUP(m3arbol!$M101,'Base Compendio BN UConc'!$D:$D,'Base Compendio BN UConc'!S:S,"s/i")</f>
        <v>VTCc</v>
      </c>
      <c r="I101" s="24" t="str">
        <f>_xlfn.XLOOKUP(m3arbol!$M101,'Base Compendio BN UConc'!$D:$D,'Base Compendio BN UConc'!Q:Q,0)</f>
        <v>Santelices</v>
      </c>
      <c r="J101" s="32" t="s">
        <v>352</v>
      </c>
      <c r="K101" s="33">
        <v>71</v>
      </c>
      <c r="L101" s="34">
        <v>1</v>
      </c>
      <c r="M101" s="32">
        <v>7101</v>
      </c>
      <c r="N101" s="24" t="s">
        <v>102</v>
      </c>
      <c r="O101" s="24"/>
      <c r="P101" s="24" t="str">
        <f>_xlfn.XLOOKUP(m3arbol!$M101,'Base Compendio BN UConc'!$D:$D,'Base Compendio BN UConc'!I:I,0)</f>
        <v>Provincia de Osorno y Llanquihue</v>
      </c>
    </row>
    <row r="102" spans="1:16" ht="11.25" x14ac:dyDescent="0.2">
      <c r="A102" s="50">
        <v>106</v>
      </c>
      <c r="B102" s="51" t="s">
        <v>147</v>
      </c>
      <c r="C102" s="51" t="s">
        <v>27</v>
      </c>
      <c r="D102" s="31">
        <v>10</v>
      </c>
      <c r="E102" s="24" t="s">
        <v>28</v>
      </c>
      <c r="F102" s="24" t="s">
        <v>17</v>
      </c>
      <c r="G102" s="53">
        <f>_xlfn.XLOOKUP(m3arbol!$M102,'Base Compendio BN UConc'!D:D,'Base Compendio BN UConc'!J:J,0)</f>
        <v>10</v>
      </c>
      <c r="H102" s="31" t="str">
        <f>_xlfn.XLOOKUP(m3arbol!$M102,'Base Compendio BN UConc'!$D:$D,'Base Compendio BN UConc'!S:S,"s/i")</f>
        <v>VSSc</v>
      </c>
      <c r="I102" s="24" t="str">
        <f>_xlfn.XLOOKUP(m3arbol!$M102,'Base Compendio BN UConc'!$D:$D,'Base Compendio BN UConc'!Q:Q,0)</f>
        <v>Emanuelli</v>
      </c>
      <c r="J102" s="32" t="s">
        <v>352</v>
      </c>
      <c r="K102" s="33">
        <v>71</v>
      </c>
      <c r="L102" s="34">
        <v>2</v>
      </c>
      <c r="M102" s="32">
        <v>7102</v>
      </c>
      <c r="N102" s="24" t="s">
        <v>102</v>
      </c>
      <c r="O102" s="24"/>
      <c r="P102" s="24" t="str">
        <f>_xlfn.XLOOKUP(m3arbol!$M102,'Base Compendio BN UConc'!$D:$D,'Base Compendio BN UConc'!I:I,0)</f>
        <v>Reserva Nacional Valdivia</v>
      </c>
    </row>
    <row r="103" spans="1:16" ht="11.25" x14ac:dyDescent="0.2">
      <c r="A103" s="50">
        <v>107</v>
      </c>
      <c r="B103" s="51" t="s">
        <v>315</v>
      </c>
      <c r="C103" s="51" t="s">
        <v>27</v>
      </c>
      <c r="D103" s="31">
        <v>10</v>
      </c>
      <c r="E103" s="24" t="s">
        <v>28</v>
      </c>
      <c r="F103" s="24" t="s">
        <v>17</v>
      </c>
      <c r="G103" s="53">
        <f>_xlfn.XLOOKUP(m3arbol!$M103,'Base Compendio BN UConc'!D:D,'Base Compendio BN UConc'!J:J,0)</f>
        <v>0</v>
      </c>
      <c r="H103" s="31" t="str">
        <f>_xlfn.XLOOKUP(m3arbol!$M103,'Base Compendio BN UConc'!$D:$D,'Base Compendio BN UConc'!S:S,"s/i")</f>
        <v>VBsc</v>
      </c>
      <c r="I103" s="24" t="str">
        <f>_xlfn.XLOOKUP(m3arbol!$M103,'Base Compendio BN UConc'!$D:$D,'Base Compendio BN UConc'!Q:Q,0)</f>
        <v>Terranova SA</v>
      </c>
      <c r="J103" s="32" t="s">
        <v>352</v>
      </c>
      <c r="K103" s="33">
        <v>72</v>
      </c>
      <c r="L103" s="34">
        <v>1</v>
      </c>
      <c r="M103" s="32">
        <v>7201</v>
      </c>
      <c r="N103" s="24" t="s">
        <v>102</v>
      </c>
      <c r="O103" s="24"/>
      <c r="P103" s="24" t="str">
        <f>_xlfn.XLOOKUP(m3arbol!$M103,'Base Compendio BN UConc'!$D:$D,'Base Compendio BN UConc'!I:I,0)</f>
        <v>Hacienda Chaihuin y Venecia Cordillera de la Costa</v>
      </c>
    </row>
    <row r="104" spans="1:16" ht="11.25" x14ac:dyDescent="0.2">
      <c r="A104" s="50">
        <v>108</v>
      </c>
      <c r="B104" s="51" t="s">
        <v>379</v>
      </c>
      <c r="C104" s="51" t="s">
        <v>29</v>
      </c>
      <c r="D104" s="31">
        <v>9</v>
      </c>
      <c r="E104" s="24" t="s">
        <v>30</v>
      </c>
      <c r="F104" s="24" t="s">
        <v>20</v>
      </c>
      <c r="G104" s="53">
        <f>_xlfn.XLOOKUP(m3arbol!$M104,'Base Compendio BN UConc'!D:D,'Base Compendio BN UConc'!J:J,0)</f>
        <v>0</v>
      </c>
      <c r="H104" s="31" t="str">
        <f>_xlfn.XLOOKUP(m3arbol!$M104,'Base Compendio BN UConc'!$D:$D,'Base Compendio BN UConc'!S:S,"s/i")</f>
        <v>VTCc</v>
      </c>
      <c r="I104" s="24" t="str">
        <f>_xlfn.XLOOKUP(m3arbol!$M104,'Base Compendio BN UConc'!$D:$D,'Base Compendio BN UConc'!Q:Q,0)</f>
        <v>JICA</v>
      </c>
      <c r="J104" s="32" t="s">
        <v>352</v>
      </c>
      <c r="K104" s="33">
        <v>72</v>
      </c>
      <c r="L104" s="34">
        <v>2</v>
      </c>
      <c r="M104" s="32">
        <v>7202</v>
      </c>
      <c r="N104" s="24" t="s">
        <v>102</v>
      </c>
      <c r="O104" s="24"/>
      <c r="P104" s="24" t="str">
        <f>_xlfn.XLOOKUP(m3arbol!$M104,'Base Compendio BN UConc'!$D:$D,'Base Compendio BN UConc'!I:I,0)</f>
        <v>Reserva Forestal Malleco</v>
      </c>
    </row>
    <row r="105" spans="1:16" ht="11.25" x14ac:dyDescent="0.2">
      <c r="A105" s="50">
        <v>109</v>
      </c>
      <c r="B105" s="51" t="s">
        <v>225</v>
      </c>
      <c r="C105" s="51" t="s">
        <v>29</v>
      </c>
      <c r="D105" s="31">
        <v>10</v>
      </c>
      <c r="E105" s="24" t="s">
        <v>30</v>
      </c>
      <c r="F105" s="24" t="s">
        <v>20</v>
      </c>
      <c r="G105" s="53">
        <f>_xlfn.XLOOKUP(m3arbol!$M105,'Base Compendio BN UConc'!D:D,'Base Compendio BN UConc'!J:J,0)</f>
        <v>10</v>
      </c>
      <c r="H105" s="31" t="str">
        <f>_xlfn.XLOOKUP(m3arbol!$M105,'Base Compendio BN UConc'!$D:$D,'Base Compendio BN UConc'!S:S,"s/i")</f>
        <v>VBsc</v>
      </c>
      <c r="I105" s="24" t="str">
        <f>_xlfn.XLOOKUP(m3arbol!$M105,'Base Compendio BN UConc'!$D:$D,'Base Compendio BN UConc'!Q:Q,0)</f>
        <v>U de CH</v>
      </c>
      <c r="J105" s="32" t="s">
        <v>352</v>
      </c>
      <c r="K105" s="33">
        <v>73</v>
      </c>
      <c r="L105" s="34">
        <v>1</v>
      </c>
      <c r="M105" s="32">
        <v>7301</v>
      </c>
      <c r="N105" s="24" t="s">
        <v>102</v>
      </c>
      <c r="O105" s="24"/>
      <c r="P105" s="24" t="str">
        <f>_xlfn.XLOOKUP(m3arbol!$M105,'Base Compendio BN UConc'!$D:$D,'Base Compendio BN UConc'!I:I,0)</f>
        <v>Río Maullín - Lago Llanquihue - Seno de Reloncaví - Canal de Chacao - Faldeos del Volcán Calbuco - Cajón del río Lenca</v>
      </c>
    </row>
    <row r="106" spans="1:16" ht="11.25" x14ac:dyDescent="0.2">
      <c r="A106" s="50">
        <v>110</v>
      </c>
      <c r="B106" s="51" t="s">
        <v>226</v>
      </c>
      <c r="C106" s="51" t="s">
        <v>29</v>
      </c>
      <c r="D106" s="31">
        <v>10</v>
      </c>
      <c r="E106" s="24" t="s">
        <v>30</v>
      </c>
      <c r="F106" s="24" t="s">
        <v>20</v>
      </c>
      <c r="G106" s="53">
        <f>_xlfn.XLOOKUP(m3arbol!$M106,'Base Compendio BN UConc'!D:D,'Base Compendio BN UConc'!J:J,0)</f>
        <v>10</v>
      </c>
      <c r="H106" s="31" t="str">
        <f>_xlfn.XLOOKUP(m3arbol!$M106,'Base Compendio BN UConc'!$D:$D,'Base Compendio BN UConc'!S:S,"s/i")</f>
        <v>VBsc</v>
      </c>
      <c r="I106" s="24" t="str">
        <f>_xlfn.XLOOKUP(m3arbol!$M106,'Base Compendio BN UConc'!$D:$D,'Base Compendio BN UConc'!Q:Q,0)</f>
        <v>U de CH</v>
      </c>
      <c r="J106" s="32" t="s">
        <v>352</v>
      </c>
      <c r="K106" s="33">
        <v>73</v>
      </c>
      <c r="L106" s="34">
        <v>2</v>
      </c>
      <c r="M106" s="32">
        <v>7302</v>
      </c>
      <c r="N106" s="24" t="s">
        <v>102</v>
      </c>
      <c r="O106" s="24"/>
      <c r="P106" s="24" t="str">
        <f>_xlfn.XLOOKUP(m3arbol!$M106,'Base Compendio BN UConc'!$D:$D,'Base Compendio BN UConc'!I:I,0)</f>
        <v>Río Maullín - Lago Llanquihue - Seno de Reloncaví - Canal de Chacao - Faldeos del Volcán Calbuco - Cajón del río Lenca</v>
      </c>
    </row>
    <row r="107" spans="1:16" ht="11.25" x14ac:dyDescent="0.2">
      <c r="A107" s="50">
        <v>111</v>
      </c>
      <c r="B107" s="51" t="s">
        <v>194</v>
      </c>
      <c r="C107" s="51" t="s">
        <v>31</v>
      </c>
      <c r="D107" s="31">
        <v>10</v>
      </c>
      <c r="E107" s="24" t="s">
        <v>32</v>
      </c>
      <c r="F107" s="24" t="s">
        <v>17</v>
      </c>
      <c r="G107" s="53">
        <f>_xlfn.XLOOKUP(m3arbol!$M107,'Base Compendio BN UConc'!D:D,'Base Compendio BN UConc'!J:J,0)</f>
        <v>10</v>
      </c>
      <c r="H107" s="31" t="str">
        <f>_xlfn.XLOOKUP(m3arbol!$M107,'Base Compendio BN UConc'!$D:$D,'Base Compendio BN UConc'!S:S,"s/i")</f>
        <v>VSSc</v>
      </c>
      <c r="I107" s="24" t="str">
        <f>_xlfn.XLOOKUP(m3arbol!$M107,'Base Compendio BN UConc'!$D:$D,'Base Compendio BN UConc'!Q:Q,0)</f>
        <v>Emanuelli</v>
      </c>
      <c r="J107" s="32" t="s">
        <v>352</v>
      </c>
      <c r="K107" s="33">
        <v>74</v>
      </c>
      <c r="L107" s="34">
        <v>1</v>
      </c>
      <c r="M107" s="32">
        <v>7401</v>
      </c>
      <c r="N107" s="24" t="s">
        <v>102</v>
      </c>
      <c r="O107" s="24"/>
      <c r="P107" s="24" t="str">
        <f>_xlfn.XLOOKUP(m3arbol!$M107,'Base Compendio BN UConc'!$D:$D,'Base Compendio BN UConc'!I:I,0)</f>
        <v>Reserva Nacional Valdivia</v>
      </c>
    </row>
    <row r="108" spans="1:16" ht="11.25" x14ac:dyDescent="0.2">
      <c r="A108" s="50">
        <v>112</v>
      </c>
      <c r="B108" s="51" t="s">
        <v>195</v>
      </c>
      <c r="C108" s="51" t="s">
        <v>31</v>
      </c>
      <c r="D108" s="31">
        <v>10</v>
      </c>
      <c r="E108" s="24" t="s">
        <v>32</v>
      </c>
      <c r="F108" s="24" t="s">
        <v>17</v>
      </c>
      <c r="G108" s="53">
        <f>_xlfn.XLOOKUP(m3arbol!$M108,'Base Compendio BN UConc'!D:D,'Base Compendio BN UConc'!J:J,0)</f>
        <v>20</v>
      </c>
      <c r="H108" s="31" t="str">
        <f>_xlfn.XLOOKUP(m3arbol!$M108,'Base Compendio BN UConc'!$D:$D,'Base Compendio BN UConc'!S:S,"s/i")</f>
        <v>VSSc</v>
      </c>
      <c r="I108" s="24" t="str">
        <f>_xlfn.XLOOKUP(m3arbol!$M108,'Base Compendio BN UConc'!$D:$D,'Base Compendio BN UConc'!Q:Q,0)</f>
        <v>Emanuelli</v>
      </c>
      <c r="J108" s="32" t="s">
        <v>352</v>
      </c>
      <c r="K108" s="33">
        <v>74</v>
      </c>
      <c r="L108" s="34">
        <v>2</v>
      </c>
      <c r="M108" s="32">
        <v>7402</v>
      </c>
      <c r="N108" s="24" t="s">
        <v>102</v>
      </c>
      <c r="O108" s="24"/>
      <c r="P108" s="24" t="str">
        <f>_xlfn.XLOOKUP(m3arbol!$M108,'Base Compendio BN UConc'!$D:$D,'Base Compendio BN UConc'!I:I,0)</f>
        <v>Reserva Nacional Valdivia</v>
      </c>
    </row>
    <row r="109" spans="1:16" ht="11.25" x14ac:dyDescent="0.2">
      <c r="A109" s="50">
        <v>113</v>
      </c>
      <c r="B109" s="51" t="s">
        <v>259</v>
      </c>
      <c r="C109" s="51" t="s">
        <v>260</v>
      </c>
      <c r="D109" s="31">
        <v>10</v>
      </c>
      <c r="E109" s="24" t="s">
        <v>311</v>
      </c>
      <c r="F109" s="24" t="s">
        <v>17</v>
      </c>
      <c r="G109" s="53">
        <f>_xlfn.XLOOKUP(m3arbol!$M109,'Base Compendio BN UConc'!D:D,'Base Compendio BN UConc'!J:J,0)</f>
        <v>10</v>
      </c>
      <c r="H109" s="31" t="str">
        <f>_xlfn.XLOOKUP(m3arbol!$M109,'Base Compendio BN UConc'!$D:$D,'Base Compendio BN UConc'!S:S,"s/i")</f>
        <v>VSSc</v>
      </c>
      <c r="I109" s="24" t="str">
        <f>_xlfn.XLOOKUP(m3arbol!$M109,'Base Compendio BN UConc'!$D:$D,'Base Compendio BN UConc'!Q:Q,0)</f>
        <v>U de CH</v>
      </c>
      <c r="J109" s="32" t="s">
        <v>352</v>
      </c>
      <c r="K109" s="33">
        <v>75</v>
      </c>
      <c r="L109" s="34">
        <v>1</v>
      </c>
      <c r="M109" s="32">
        <v>7501</v>
      </c>
      <c r="N109" s="24" t="s">
        <v>102</v>
      </c>
      <c r="O109" s="24"/>
      <c r="P109" s="24" t="str">
        <f>_xlfn.XLOOKUP(m3arbol!$M109,'Base Compendio BN UConc'!$D:$D,'Base Compendio BN UConc'!I:I,0)</f>
        <v>Río Maullín - Lago Llanquihue - Seno de Reloncaví - Canal de Chacao - Faldeos del Volcán Calbuco - Cajón del río Lenca</v>
      </c>
    </row>
    <row r="110" spans="1:16" ht="11.25" x14ac:dyDescent="0.2">
      <c r="A110" s="50">
        <v>114</v>
      </c>
      <c r="B110" s="51" t="s">
        <v>209</v>
      </c>
      <c r="C110" s="51" t="s">
        <v>33</v>
      </c>
      <c r="D110" s="31" t="s">
        <v>97</v>
      </c>
      <c r="E110" s="24" t="s">
        <v>34</v>
      </c>
      <c r="F110" s="24" t="s">
        <v>17</v>
      </c>
      <c r="G110" s="53">
        <f>_xlfn.XLOOKUP(m3arbol!$M110,'Base Compendio BN UConc'!D:D,'Base Compendio BN UConc'!J:J,0)</f>
        <v>0</v>
      </c>
      <c r="H110" s="31" t="str">
        <f>_xlfn.XLOOKUP(m3arbol!$M110,'Base Compendio BN UConc'!$D:$D,'Base Compendio BN UConc'!S:S,"s/i")</f>
        <v>VTCc</v>
      </c>
      <c r="I110" s="24" t="str">
        <f>_xlfn.XLOOKUP(m3arbol!$M110,'Base Compendio BN UConc'!$D:$D,'Base Compendio BN UConc'!Q:Q,0)</f>
        <v>Sandoval</v>
      </c>
      <c r="J110" s="32" t="s">
        <v>352</v>
      </c>
      <c r="K110" s="33">
        <v>75</v>
      </c>
      <c r="L110" s="34">
        <v>2</v>
      </c>
      <c r="M110" s="32">
        <v>7502</v>
      </c>
      <c r="N110" s="24" t="s">
        <v>102</v>
      </c>
      <c r="O110" s="24"/>
      <c r="P110" s="24" t="str">
        <f>_xlfn.XLOOKUP(m3arbol!$M110,'Base Compendio BN UConc'!$D:$D,'Base Compendio BN UConc'!I:I,0)</f>
        <v>Cordillera Nahuelbuta</v>
      </c>
    </row>
    <row r="111" spans="1:16" ht="11.25" x14ac:dyDescent="0.2">
      <c r="A111" s="50">
        <v>115</v>
      </c>
      <c r="B111" s="51" t="s">
        <v>229</v>
      </c>
      <c r="C111" s="51" t="s">
        <v>33</v>
      </c>
      <c r="D111" s="31">
        <v>10</v>
      </c>
      <c r="E111" s="24" t="s">
        <v>34</v>
      </c>
      <c r="F111" s="24" t="s">
        <v>74</v>
      </c>
      <c r="G111" s="53">
        <f>_xlfn.XLOOKUP(m3arbol!$M111,'Base Compendio BN UConc'!D:D,'Base Compendio BN UConc'!J:J,0)</f>
        <v>10</v>
      </c>
      <c r="H111" s="31" t="str">
        <f>_xlfn.XLOOKUP(m3arbol!$M111,'Base Compendio BN UConc'!$D:$D,'Base Compendio BN UConc'!S:S,"s/i")</f>
        <v>VBsc</v>
      </c>
      <c r="I111" s="24" t="str">
        <f>_xlfn.XLOOKUP(m3arbol!$M111,'Base Compendio BN UConc'!$D:$D,'Base Compendio BN UConc'!Q:Q,0)</f>
        <v>Nabil</v>
      </c>
      <c r="J111" s="32" t="s">
        <v>352</v>
      </c>
      <c r="K111" s="33">
        <v>76</v>
      </c>
      <c r="L111" s="34">
        <v>1</v>
      </c>
      <c r="M111" s="32">
        <v>7601</v>
      </c>
      <c r="N111" s="24" t="s">
        <v>102</v>
      </c>
      <c r="O111" s="24"/>
      <c r="P111" s="24" t="str">
        <f>_xlfn.XLOOKUP(m3arbol!$M111,'Base Compendio BN UConc'!$D:$D,'Base Compendio BN UConc'!I:I,0)</f>
        <v>Zona Costera de la Provincia de Osorno y Llanquihue</v>
      </c>
    </row>
    <row r="112" spans="1:16" ht="11.25" x14ac:dyDescent="0.2">
      <c r="A112" s="50">
        <v>116</v>
      </c>
      <c r="B112" s="51" t="s">
        <v>247</v>
      </c>
      <c r="C112" s="51" t="s">
        <v>33</v>
      </c>
      <c r="D112" s="31">
        <v>10</v>
      </c>
      <c r="E112" s="24" t="s">
        <v>34</v>
      </c>
      <c r="F112" s="24" t="s">
        <v>17</v>
      </c>
      <c r="G112" s="53">
        <f>_xlfn.XLOOKUP(m3arbol!$M112,'Base Compendio BN UConc'!D:D,'Base Compendio BN UConc'!J:J,0)</f>
        <v>0</v>
      </c>
      <c r="H112" s="31" t="str">
        <f>_xlfn.XLOOKUP(m3arbol!$M112,'Base Compendio BN UConc'!$D:$D,'Base Compendio BN UConc'!S:S,"s/i")</f>
        <v>VTCc</v>
      </c>
      <c r="I112" s="24" t="str">
        <f>_xlfn.XLOOKUP(m3arbol!$M112,'Base Compendio BN UConc'!$D:$D,'Base Compendio BN UConc'!Q:Q,0)</f>
        <v>Terranova SA</v>
      </c>
      <c r="J112" s="32" t="s">
        <v>352</v>
      </c>
      <c r="K112" s="33">
        <v>76</v>
      </c>
      <c r="L112" s="34">
        <v>2</v>
      </c>
      <c r="M112" s="32">
        <v>7602</v>
      </c>
      <c r="N112" s="24" t="s">
        <v>102</v>
      </c>
      <c r="O112" s="24"/>
      <c r="P112" s="24" t="str">
        <f>_xlfn.XLOOKUP(m3arbol!$M112,'Base Compendio BN UConc'!$D:$D,'Base Compendio BN UConc'!I:I,0)</f>
        <v>Hacienda Chaihuin y Venecia Cordillera de la Costa,  Provincia de Valdivia</v>
      </c>
    </row>
    <row r="113" spans="1:16" ht="11.25" x14ac:dyDescent="0.2">
      <c r="A113" s="50">
        <v>117</v>
      </c>
      <c r="B113" s="51" t="s">
        <v>148</v>
      </c>
      <c r="C113" s="51" t="s">
        <v>33</v>
      </c>
      <c r="D113" s="31">
        <v>10</v>
      </c>
      <c r="E113" s="24" t="s">
        <v>34</v>
      </c>
      <c r="F113" s="24" t="s">
        <v>17</v>
      </c>
      <c r="G113" s="53">
        <f>_xlfn.XLOOKUP(m3arbol!$M113,'Base Compendio BN UConc'!D:D,'Base Compendio BN UConc'!J:J,0)</f>
        <v>10</v>
      </c>
      <c r="H113" s="31" t="str">
        <f>_xlfn.XLOOKUP(m3arbol!$M113,'Base Compendio BN UConc'!$D:$D,'Base Compendio BN UConc'!S:S,"s/i")</f>
        <v>VSSc</v>
      </c>
      <c r="I113" s="24" t="str">
        <f>_xlfn.XLOOKUP(m3arbol!$M113,'Base Compendio BN UConc'!$D:$D,'Base Compendio BN UConc'!Q:Q,0)</f>
        <v>Emanuelli</v>
      </c>
      <c r="J113" s="32" t="s">
        <v>352</v>
      </c>
      <c r="K113" s="33">
        <v>77</v>
      </c>
      <c r="L113" s="34">
        <v>1</v>
      </c>
      <c r="M113" s="32">
        <v>7701</v>
      </c>
      <c r="N113" s="24" t="s">
        <v>102</v>
      </c>
      <c r="O113" s="24"/>
      <c r="P113" s="24" t="str">
        <f>_xlfn.XLOOKUP(m3arbol!$M113,'Base Compendio BN UConc'!$D:$D,'Base Compendio BN UConc'!I:I,0)</f>
        <v>Reserva Nacional Valdivia</v>
      </c>
    </row>
    <row r="114" spans="1:16" ht="11.25" x14ac:dyDescent="0.2">
      <c r="A114" s="50">
        <v>118</v>
      </c>
      <c r="B114" s="51" t="s">
        <v>210</v>
      </c>
      <c r="C114" s="51" t="s">
        <v>33</v>
      </c>
      <c r="D114" s="31">
        <v>10</v>
      </c>
      <c r="E114" s="24" t="s">
        <v>34</v>
      </c>
      <c r="F114" s="24" t="s">
        <v>17</v>
      </c>
      <c r="G114" s="53">
        <f>_xlfn.XLOOKUP(m3arbol!$M114,'Base Compendio BN UConc'!D:D,'Base Compendio BN UConc'!J:J,0)</f>
        <v>20</v>
      </c>
      <c r="H114" s="31" t="str">
        <f>_xlfn.XLOOKUP(m3arbol!$M114,'Base Compendio BN UConc'!$D:$D,'Base Compendio BN UConc'!S:S,"s/i")</f>
        <v>VSSc</v>
      </c>
      <c r="I114" s="24" t="str">
        <f>_xlfn.XLOOKUP(m3arbol!$M114,'Base Compendio BN UConc'!$D:$D,'Base Compendio BN UConc'!Q:Q,0)</f>
        <v>Emanuelli</v>
      </c>
      <c r="J114" s="32" t="s">
        <v>352</v>
      </c>
      <c r="K114" s="33">
        <v>77</v>
      </c>
      <c r="L114" s="34">
        <v>2</v>
      </c>
      <c r="M114" s="32">
        <v>7702</v>
      </c>
      <c r="N114" s="24" t="s">
        <v>102</v>
      </c>
      <c r="O114" s="24"/>
      <c r="P114" s="24" t="str">
        <f>_xlfn.XLOOKUP(m3arbol!$M114,'Base Compendio BN UConc'!$D:$D,'Base Compendio BN UConc'!I:I,0)</f>
        <v>Reserva Nacional Valdivia</v>
      </c>
    </row>
    <row r="115" spans="1:16" ht="11.25" x14ac:dyDescent="0.2">
      <c r="A115" s="50">
        <v>119</v>
      </c>
      <c r="B115" s="51" t="s">
        <v>122</v>
      </c>
      <c r="C115" s="51" t="s">
        <v>35</v>
      </c>
      <c r="D115" s="31">
        <v>9</v>
      </c>
      <c r="E115" s="24" t="s">
        <v>36</v>
      </c>
      <c r="F115" s="24" t="s">
        <v>20</v>
      </c>
      <c r="G115" s="53">
        <f>_xlfn.XLOOKUP(m3arbol!$M115,'Base Compendio BN UConc'!D:D,'Base Compendio BN UConc'!J:J,0)</f>
        <v>0</v>
      </c>
      <c r="H115" s="31" t="str">
        <f>_xlfn.XLOOKUP(m3arbol!$M115,'Base Compendio BN UConc'!$D:$D,'Base Compendio BN UConc'!S:S,"s/i")</f>
        <v>VTCc</v>
      </c>
      <c r="I115" s="24" t="str">
        <f>_xlfn.XLOOKUP(m3arbol!$M115,'Base Compendio BN UConc'!$D:$D,'Base Compendio BN UConc'!Q:Q,0)</f>
        <v>JICA</v>
      </c>
      <c r="J115" s="32" t="s">
        <v>352</v>
      </c>
      <c r="K115" s="33">
        <v>78</v>
      </c>
      <c r="L115" s="34">
        <v>1</v>
      </c>
      <c r="M115" s="32">
        <v>7801</v>
      </c>
      <c r="N115" s="24" t="s">
        <v>102</v>
      </c>
      <c r="O115" s="24"/>
      <c r="P115" s="24" t="str">
        <f>_xlfn.XLOOKUP(m3arbol!$M115,'Base Compendio BN UConc'!$D:$D,'Base Compendio BN UConc'!I:I,0)</f>
        <v>Reserva Forestal Malleco</v>
      </c>
    </row>
    <row r="116" spans="1:16" ht="11.25" x14ac:dyDescent="0.2">
      <c r="A116" s="50">
        <v>120</v>
      </c>
      <c r="B116" s="51" t="s">
        <v>190</v>
      </c>
      <c r="C116" s="51" t="s">
        <v>37</v>
      </c>
      <c r="D116" s="31">
        <v>9</v>
      </c>
      <c r="E116" s="24" t="s">
        <v>38</v>
      </c>
      <c r="F116" s="24" t="s">
        <v>20</v>
      </c>
      <c r="G116" s="53">
        <f>_xlfn.XLOOKUP(m3arbol!$M116,'Base Compendio BN UConc'!D:D,'Base Compendio BN UConc'!J:J,0)</f>
        <v>10</v>
      </c>
      <c r="H116" s="31" t="str">
        <f>_xlfn.XLOOKUP(m3arbol!$M116,'Base Compendio BN UConc'!$D:$D,'Base Compendio BN UConc'!S:S,"s/i")</f>
        <v>VTSc</v>
      </c>
      <c r="I116" s="24" t="str">
        <f>_xlfn.XLOOKUP(m3arbol!$M116,'Base Compendio BN UConc'!$D:$D,'Base Compendio BN UConc'!Q:Q,0)</f>
        <v>Corti</v>
      </c>
      <c r="J116" s="32" t="s">
        <v>352</v>
      </c>
      <c r="K116" s="33">
        <v>78</v>
      </c>
      <c r="L116" s="34">
        <v>2</v>
      </c>
      <c r="M116" s="32">
        <v>7802</v>
      </c>
      <c r="N116" s="24" t="s">
        <v>102</v>
      </c>
      <c r="O116" s="24"/>
      <c r="P116" s="24" t="str">
        <f>_xlfn.XLOOKUP(m3arbol!$M116,'Base Compendio BN UConc'!$D:$D,'Base Compendio BN UConc'!I:I,0)</f>
        <v>Loncoche</v>
      </c>
    </row>
    <row r="117" spans="1:16" ht="11.25" x14ac:dyDescent="0.2">
      <c r="A117" s="50">
        <v>121</v>
      </c>
      <c r="B117" s="51" t="s">
        <v>238</v>
      </c>
      <c r="C117" s="51" t="s">
        <v>39</v>
      </c>
      <c r="D117" s="31">
        <v>7</v>
      </c>
      <c r="E117" s="24" t="s">
        <v>40</v>
      </c>
      <c r="F117" s="24" t="s">
        <v>74</v>
      </c>
      <c r="G117" s="53">
        <f>_xlfn.XLOOKUP(m3arbol!$M117,'Base Compendio BN UConc'!D:D,'Base Compendio BN UConc'!J:J,0)</f>
        <v>0</v>
      </c>
      <c r="H117" s="31" t="str">
        <f>_xlfn.XLOOKUP(m3arbol!$M117,'Base Compendio BN UConc'!$D:$D,'Base Compendio BN UConc'!S:S,"s/i")</f>
        <v>VTCc</v>
      </c>
      <c r="I117" s="24" t="str">
        <f>_xlfn.XLOOKUP(m3arbol!$M117,'Base Compendio BN UConc'!$D:$D,'Base Compendio BN UConc'!Q:Q,0)</f>
        <v>Emanuelli</v>
      </c>
      <c r="J117" s="32" t="s">
        <v>352</v>
      </c>
      <c r="K117" s="33">
        <v>79</v>
      </c>
      <c r="L117" s="34">
        <v>1</v>
      </c>
      <c r="M117" s="32">
        <v>7901</v>
      </c>
      <c r="N117" s="24" t="s">
        <v>102</v>
      </c>
      <c r="O117" s="24"/>
      <c r="P117" s="24" t="str">
        <f>_xlfn.XLOOKUP(m3arbol!$M117,'Base Compendio BN UConc'!$D:$D,'Base Compendio BN UConc'!I:I,0)</f>
        <v>Precordillera Andina</v>
      </c>
    </row>
    <row r="118" spans="1:16" ht="11.25" x14ac:dyDescent="0.2">
      <c r="A118" s="50">
        <v>122</v>
      </c>
      <c r="B118" s="51" t="s">
        <v>172</v>
      </c>
      <c r="C118" s="51" t="s">
        <v>39</v>
      </c>
      <c r="D118" s="31">
        <v>8</v>
      </c>
      <c r="E118" s="24" t="s">
        <v>40</v>
      </c>
      <c r="F118" s="24" t="s">
        <v>74</v>
      </c>
      <c r="G118" s="53">
        <f>_xlfn.XLOOKUP(m3arbol!$M118,'Base Compendio BN UConc'!D:D,'Base Compendio BN UConc'!J:J,0)</f>
        <v>0</v>
      </c>
      <c r="H118" s="31" t="str">
        <f>_xlfn.XLOOKUP(m3arbol!$M118,'Base Compendio BN UConc'!$D:$D,'Base Compendio BN UConc'!S:S,"s/i")</f>
        <v>VTSc</v>
      </c>
      <c r="I118" s="24" t="str">
        <f>_xlfn.XLOOKUP(m3arbol!$M118,'Base Compendio BN UConc'!$D:$D,'Base Compendio BN UConc'!Q:Q,0)</f>
        <v>Cubillos</v>
      </c>
      <c r="J118" s="32" t="s">
        <v>352</v>
      </c>
      <c r="K118" s="33">
        <v>79</v>
      </c>
      <c r="L118" s="34">
        <v>2</v>
      </c>
      <c r="M118" s="32">
        <v>7902</v>
      </c>
      <c r="N118" s="24" t="s">
        <v>102</v>
      </c>
      <c r="O118" s="24"/>
      <c r="P118" s="24" t="str">
        <f>_xlfn.XLOOKUP(m3arbol!$M118,'Base Compendio BN UConc'!$D:$D,'Base Compendio BN UConc'!I:I,0)</f>
        <v>Maquehua</v>
      </c>
    </row>
    <row r="119" spans="1:16" ht="11.25" x14ac:dyDescent="0.2">
      <c r="A119" s="50">
        <v>123</v>
      </c>
      <c r="B119" s="51" t="s">
        <v>196</v>
      </c>
      <c r="C119" s="51" t="s">
        <v>39</v>
      </c>
      <c r="D119" s="31">
        <v>8</v>
      </c>
      <c r="E119" s="24" t="s">
        <v>40</v>
      </c>
      <c r="F119" s="24" t="s">
        <v>74</v>
      </c>
      <c r="G119" s="53">
        <f>_xlfn.XLOOKUP(m3arbol!$M119,'Base Compendio BN UConc'!D:D,'Base Compendio BN UConc'!J:J,0)</f>
        <v>5</v>
      </c>
      <c r="H119" s="31" t="str">
        <f>_xlfn.XLOOKUP(m3arbol!$M119,'Base Compendio BN UConc'!$D:$D,'Base Compendio BN UConc'!S:S,"s/i")</f>
        <v>VTCc</v>
      </c>
      <c r="I119" s="24" t="str">
        <f>_xlfn.XLOOKUP(m3arbol!$M119,'Base Compendio BN UConc'!$D:$D,'Base Compendio BN UConc'!Q:Q,0)</f>
        <v>Quape, Emanuelli  y González</v>
      </c>
      <c r="J119" s="32" t="s">
        <v>352</v>
      </c>
      <c r="K119" s="33">
        <v>80</v>
      </c>
      <c r="L119" s="34">
        <v>1</v>
      </c>
      <c r="M119" s="32">
        <v>8001</v>
      </c>
      <c r="N119" s="24" t="s">
        <v>102</v>
      </c>
      <c r="O119" s="24"/>
      <c r="P119" s="24" t="str">
        <f>_xlfn.XLOOKUP(m3arbol!$M119,'Base Compendio BN UConc'!$D:$D,'Base Compendio BN UConc'!I:I,0)</f>
        <v>Tucapel</v>
      </c>
    </row>
    <row r="120" spans="1:16" ht="11.25" x14ac:dyDescent="0.2">
      <c r="A120" s="50">
        <v>124</v>
      </c>
      <c r="B120" s="51" t="s">
        <v>213</v>
      </c>
      <c r="C120" s="51" t="s">
        <v>39</v>
      </c>
      <c r="D120" s="31" t="s">
        <v>97</v>
      </c>
      <c r="E120" s="24" t="s">
        <v>40</v>
      </c>
      <c r="F120" s="24" t="s">
        <v>74</v>
      </c>
      <c r="G120" s="53">
        <f>_xlfn.XLOOKUP(m3arbol!$M120,'Base Compendio BN UConc'!D:D,'Base Compendio BN UConc'!J:J,0)</f>
        <v>0</v>
      </c>
      <c r="H120" s="31" t="str">
        <f>_xlfn.XLOOKUP(m3arbol!$M120,'Base Compendio BN UConc'!$D:$D,'Base Compendio BN UConc'!S:S,"s/i")</f>
        <v>VTCc</v>
      </c>
      <c r="I120" s="24" t="str">
        <f>_xlfn.XLOOKUP(m3arbol!$M120,'Base Compendio BN UConc'!$D:$D,'Base Compendio BN UConc'!Q:Q,0)</f>
        <v>UACh</v>
      </c>
      <c r="J120" s="32" t="s">
        <v>352</v>
      </c>
      <c r="K120" s="33">
        <v>80</v>
      </c>
      <c r="L120" s="34">
        <v>2</v>
      </c>
      <c r="M120" s="32">
        <v>8002</v>
      </c>
      <c r="N120" s="24" t="s">
        <v>102</v>
      </c>
      <c r="O120" s="24"/>
      <c r="P120" s="24" t="str">
        <f>_xlfn.XLOOKUP(m3arbol!$M120,'Base Compendio BN UConc'!$D:$D,'Base Compendio BN UConc'!I:I,0)</f>
        <v>Cordillera Nahuelbuta</v>
      </c>
    </row>
    <row r="121" spans="1:16" ht="11.25" x14ac:dyDescent="0.2">
      <c r="A121" s="50">
        <v>125</v>
      </c>
      <c r="B121" s="51" t="s">
        <v>123</v>
      </c>
      <c r="C121" s="51" t="s">
        <v>39</v>
      </c>
      <c r="D121" s="31" t="s">
        <v>98</v>
      </c>
      <c r="E121" s="24" t="s">
        <v>40</v>
      </c>
      <c r="F121" s="24" t="s">
        <v>74</v>
      </c>
      <c r="G121" s="53">
        <f>_xlfn.XLOOKUP(m3arbol!$M121,'Base Compendio BN UConc'!D:D,'Base Compendio BN UConc'!J:J,0)</f>
        <v>0</v>
      </c>
      <c r="H121" s="31" t="str">
        <f>_xlfn.XLOOKUP(m3arbol!$M121,'Base Compendio BN UConc'!$D:$D,'Base Compendio BN UConc'!S:S,"s/i")</f>
        <v>VTSc</v>
      </c>
      <c r="I121" s="24" t="str">
        <f>_xlfn.XLOOKUP(m3arbol!$M121,'Base Compendio BN UConc'!$D:$D,'Base Compendio BN UConc'!Q:Q,0)</f>
        <v>INFOR</v>
      </c>
      <c r="J121" s="32" t="s">
        <v>352</v>
      </c>
      <c r="K121" s="33">
        <v>81</v>
      </c>
      <c r="L121" s="34">
        <v>1</v>
      </c>
      <c r="M121" s="32">
        <v>8101</v>
      </c>
      <c r="N121" s="24" t="s">
        <v>102</v>
      </c>
      <c r="O121" s="24"/>
      <c r="P121" s="24" t="str">
        <f>_xlfn.XLOOKUP(m3arbol!$M121,'Base Compendio BN UConc'!$D:$D,'Base Compendio BN UConc'!I:I,0)</f>
        <v>Maquehua - Jauja - Melipeuco - Neltume - Llancacura</v>
      </c>
    </row>
    <row r="122" spans="1:16" ht="11.25" x14ac:dyDescent="0.2">
      <c r="A122" s="50">
        <v>126</v>
      </c>
      <c r="B122" s="51" t="s">
        <v>290</v>
      </c>
      <c r="C122" s="51" t="s">
        <v>39</v>
      </c>
      <c r="D122" s="31">
        <v>9</v>
      </c>
      <c r="E122" s="24" t="s">
        <v>40</v>
      </c>
      <c r="F122" s="24" t="s">
        <v>41</v>
      </c>
      <c r="G122" s="53">
        <f>_xlfn.XLOOKUP(m3arbol!$M122,'Base Compendio BN UConc'!D:D,'Base Compendio BN UConc'!J:J,0)</f>
        <v>0</v>
      </c>
      <c r="H122" s="31" t="str">
        <f>_xlfn.XLOOKUP(m3arbol!$M122,'Base Compendio BN UConc'!$D:$D,'Base Compendio BN UConc'!S:S,"s/i")</f>
        <v>VSSc</v>
      </c>
      <c r="I122" s="24" t="str">
        <f>_xlfn.XLOOKUP(m3arbol!$M122,'Base Compendio BN UConc'!$D:$D,'Base Compendio BN UConc'!Q:Q,0)</f>
        <v>Cubillos</v>
      </c>
      <c r="J122" s="32" t="s">
        <v>352</v>
      </c>
      <c r="K122" s="33">
        <v>81</v>
      </c>
      <c r="L122" s="34">
        <v>2</v>
      </c>
      <c r="M122" s="32">
        <v>8102</v>
      </c>
      <c r="N122" s="24" t="s">
        <v>102</v>
      </c>
      <c r="O122" s="24"/>
      <c r="P122" s="24" t="str">
        <f>_xlfn.XLOOKUP(m3arbol!$M122,'Base Compendio BN UConc'!$D:$D,'Base Compendio BN UConc'!I:I,0)</f>
        <v>Jauja</v>
      </c>
    </row>
    <row r="123" spans="1:16" ht="11.25" x14ac:dyDescent="0.2">
      <c r="A123" s="50">
        <v>127</v>
      </c>
      <c r="B123" s="51" t="s">
        <v>291</v>
      </c>
      <c r="C123" s="51" t="s">
        <v>39</v>
      </c>
      <c r="D123" s="31">
        <v>9</v>
      </c>
      <c r="E123" s="24" t="s">
        <v>40</v>
      </c>
      <c r="F123" s="24" t="s">
        <v>74</v>
      </c>
      <c r="G123" s="53">
        <f>_xlfn.XLOOKUP(m3arbol!$M123,'Base Compendio BN UConc'!D:D,'Base Compendio BN UConc'!J:J,0)</f>
        <v>0</v>
      </c>
      <c r="H123" s="31" t="str">
        <f>_xlfn.XLOOKUP(m3arbol!$M123,'Base Compendio BN UConc'!$D:$D,'Base Compendio BN UConc'!S:S,"s/i")</f>
        <v>VTSc</v>
      </c>
      <c r="I123" s="24" t="str">
        <f>_xlfn.XLOOKUP(m3arbol!$M123,'Base Compendio BN UConc'!$D:$D,'Base Compendio BN UConc'!Q:Q,0)</f>
        <v>UACh</v>
      </c>
      <c r="J123" s="32" t="s">
        <v>352</v>
      </c>
      <c r="K123" s="33">
        <v>82</v>
      </c>
      <c r="L123" s="34">
        <v>1</v>
      </c>
      <c r="M123" s="32">
        <v>8201</v>
      </c>
      <c r="N123" s="24" t="s">
        <v>102</v>
      </c>
      <c r="O123" s="24"/>
      <c r="P123" s="24" t="str">
        <f>_xlfn.XLOOKUP(m3arbol!$M123,'Base Compendio BN UConc'!$D:$D,'Base Compendio BN UConc'!I:I,0)</f>
        <v>Sector Plazuela</v>
      </c>
    </row>
    <row r="124" spans="1:16" ht="11.25" x14ac:dyDescent="0.2">
      <c r="A124" s="50">
        <v>128</v>
      </c>
      <c r="B124" s="51" t="s">
        <v>161</v>
      </c>
      <c r="C124" s="51" t="s">
        <v>39</v>
      </c>
      <c r="D124" s="31">
        <v>9</v>
      </c>
      <c r="E124" s="24" t="s">
        <v>40</v>
      </c>
      <c r="F124" s="24" t="s">
        <v>74</v>
      </c>
      <c r="G124" s="53">
        <f>_xlfn.XLOOKUP(m3arbol!$M124,'Base Compendio BN UConc'!D:D,'Base Compendio BN UConc'!J:J,0)</f>
        <v>0</v>
      </c>
      <c r="H124" s="31" t="str">
        <f>_xlfn.XLOOKUP(m3arbol!$M124,'Base Compendio BN UConc'!$D:$D,'Base Compendio BN UConc'!S:S,"s/i")</f>
        <v>VTSc</v>
      </c>
      <c r="I124" s="24" t="str">
        <f>_xlfn.XLOOKUP(m3arbol!$M124,'Base Compendio BN UConc'!$D:$D,'Base Compendio BN UConc'!Q:Q,0)</f>
        <v>Herrera y May</v>
      </c>
      <c r="J124" s="32" t="s">
        <v>352</v>
      </c>
      <c r="K124" s="33">
        <v>82</v>
      </c>
      <c r="L124" s="34">
        <v>2</v>
      </c>
      <c r="M124" s="32">
        <v>8202</v>
      </c>
      <c r="N124" s="24" t="s">
        <v>102</v>
      </c>
      <c r="O124" s="24"/>
      <c r="P124" s="24" t="str">
        <f>_xlfn.XLOOKUP(m3arbol!$M124,'Base Compendio BN UConc'!$D:$D,'Base Compendio BN UConc'!I:I,0)</f>
        <v>Jauja</v>
      </c>
    </row>
    <row r="125" spans="1:16" ht="11.25" x14ac:dyDescent="0.2">
      <c r="A125" s="50">
        <v>129</v>
      </c>
      <c r="B125" s="51" t="s">
        <v>292</v>
      </c>
      <c r="C125" s="51" t="s">
        <v>39</v>
      </c>
      <c r="D125" s="31">
        <v>9</v>
      </c>
      <c r="E125" s="24" t="s">
        <v>40</v>
      </c>
      <c r="F125" s="24" t="s">
        <v>74</v>
      </c>
      <c r="G125" s="53">
        <f>_xlfn.XLOOKUP(m3arbol!$M125,'Base Compendio BN UConc'!D:D,'Base Compendio BN UConc'!J:J,0)</f>
        <v>0</v>
      </c>
      <c r="H125" s="31" t="str">
        <f>_xlfn.XLOOKUP(m3arbol!$M125,'Base Compendio BN UConc'!$D:$D,'Base Compendio BN UConc'!S:S,"s/i")</f>
        <v>VSSc</v>
      </c>
      <c r="I125" s="24" t="str">
        <f>_xlfn.XLOOKUP(m3arbol!$M125,'Base Compendio BN UConc'!$D:$D,'Base Compendio BN UConc'!Q:Q,0)</f>
        <v>JICA - INFOR</v>
      </c>
      <c r="J125" s="32" t="s">
        <v>352</v>
      </c>
      <c r="K125" s="33">
        <v>83</v>
      </c>
      <c r="L125" s="34">
        <v>1</v>
      </c>
      <c r="M125" s="32">
        <v>8301</v>
      </c>
      <c r="N125" s="24" t="s">
        <v>102</v>
      </c>
      <c r="O125" s="24"/>
      <c r="P125" s="24" t="str">
        <f>_xlfn.XLOOKUP(m3arbol!$M125,'Base Compendio BN UConc'!$D:$D,'Base Compendio BN UConc'!I:I,0)</f>
        <v>Reserva Forestal Malleco</v>
      </c>
    </row>
    <row r="126" spans="1:16" ht="11.25" x14ac:dyDescent="0.2">
      <c r="A126" s="50">
        <v>130</v>
      </c>
      <c r="B126" s="51" t="s">
        <v>162</v>
      </c>
      <c r="C126" s="51" t="s">
        <v>39</v>
      </c>
      <c r="D126" s="31">
        <v>9</v>
      </c>
      <c r="E126" s="24" t="s">
        <v>40</v>
      </c>
      <c r="F126" s="24" t="s">
        <v>74</v>
      </c>
      <c r="G126" s="53">
        <f>_xlfn.XLOOKUP(m3arbol!$M126,'Base Compendio BN UConc'!D:D,'Base Compendio BN UConc'!J:J,0)</f>
        <v>0</v>
      </c>
      <c r="H126" s="31" t="str">
        <f>_xlfn.XLOOKUP(m3arbol!$M126,'Base Compendio BN UConc'!$D:$D,'Base Compendio BN UConc'!S:S,"s/i")</f>
        <v>VTSc</v>
      </c>
      <c r="I126" s="24" t="str">
        <f>_xlfn.XLOOKUP(m3arbol!$M126,'Base Compendio BN UConc'!$D:$D,'Base Compendio BN UConc'!Q:Q,0)</f>
        <v>Avilés</v>
      </c>
      <c r="J126" s="32" t="s">
        <v>352</v>
      </c>
      <c r="K126" s="33">
        <v>83</v>
      </c>
      <c r="L126" s="34">
        <v>2</v>
      </c>
      <c r="M126" s="32">
        <v>8302</v>
      </c>
      <c r="N126" s="24" t="s">
        <v>102</v>
      </c>
      <c r="O126" s="24"/>
      <c r="P126" s="24" t="str">
        <f>_xlfn.XLOOKUP(m3arbol!$M126,'Base Compendio BN UConc'!$D:$D,'Base Compendio BN UConc'!I:I,0)</f>
        <v>Jauja</v>
      </c>
    </row>
    <row r="127" spans="1:16" ht="11.25" x14ac:dyDescent="0.2">
      <c r="A127" s="50">
        <v>131</v>
      </c>
      <c r="B127" s="51" t="s">
        <v>173</v>
      </c>
      <c r="C127" s="51" t="s">
        <v>39</v>
      </c>
      <c r="D127" s="31">
        <v>9</v>
      </c>
      <c r="E127" s="24" t="s">
        <v>40</v>
      </c>
      <c r="F127" s="24" t="s">
        <v>74</v>
      </c>
      <c r="G127" s="53">
        <f>_xlfn.XLOOKUP(m3arbol!$M127,'Base Compendio BN UConc'!D:D,'Base Compendio BN UConc'!J:J,0)</f>
        <v>0</v>
      </c>
      <c r="H127" s="31" t="str">
        <f>_xlfn.XLOOKUP(m3arbol!$M127,'Base Compendio BN UConc'!$D:$D,'Base Compendio BN UConc'!S:S,"s/i")</f>
        <v>VTSc</v>
      </c>
      <c r="I127" s="24" t="str">
        <f>_xlfn.XLOOKUP(m3arbol!$M127,'Base Compendio BN UConc'!$D:$D,'Base Compendio BN UConc'!Q:Q,0)</f>
        <v>Cubillos</v>
      </c>
      <c r="J127" s="32" t="s">
        <v>352</v>
      </c>
      <c r="K127" s="33">
        <v>84</v>
      </c>
      <c r="L127" s="34">
        <v>1</v>
      </c>
      <c r="M127" s="32">
        <v>8401</v>
      </c>
      <c r="N127" s="24" t="s">
        <v>102</v>
      </c>
      <c r="O127" s="24"/>
      <c r="P127" s="24" t="str">
        <f>_xlfn.XLOOKUP(m3arbol!$M127,'Base Compendio BN UConc'!$D:$D,'Base Compendio BN UConc'!I:I,0)</f>
        <v>Melipeuco</v>
      </c>
    </row>
    <row r="128" spans="1:16" ht="11.25" x14ac:dyDescent="0.2">
      <c r="A128" s="50">
        <v>132</v>
      </c>
      <c r="B128" s="51" t="s">
        <v>293</v>
      </c>
      <c r="C128" s="51" t="s">
        <v>39</v>
      </c>
      <c r="D128" s="31">
        <v>9</v>
      </c>
      <c r="E128" s="24" t="s">
        <v>40</v>
      </c>
      <c r="F128" s="24" t="s">
        <v>74</v>
      </c>
      <c r="G128" s="53">
        <f>_xlfn.XLOOKUP(m3arbol!$M128,'Base Compendio BN UConc'!D:D,'Base Compendio BN UConc'!J:J,0)</f>
        <v>0</v>
      </c>
      <c r="H128" s="31" t="str">
        <f>_xlfn.XLOOKUP(m3arbol!$M128,'Base Compendio BN UConc'!$D:$D,'Base Compendio BN UConc'!S:S,"s/i")</f>
        <v>VTSc</v>
      </c>
      <c r="I128" s="24" t="str">
        <f>_xlfn.XLOOKUP(m3arbol!$M128,'Base Compendio BN UConc'!$D:$D,'Base Compendio BN UConc'!Q:Q,0)</f>
        <v>Cubillos</v>
      </c>
      <c r="J128" s="32" t="s">
        <v>352</v>
      </c>
      <c r="K128" s="33">
        <v>84</v>
      </c>
      <c r="L128" s="34">
        <v>2</v>
      </c>
      <c r="M128" s="32">
        <v>8402</v>
      </c>
      <c r="N128" s="24" t="s">
        <v>102</v>
      </c>
      <c r="O128" s="24"/>
      <c r="P128" s="24" t="str">
        <f>_xlfn.XLOOKUP(m3arbol!$M128,'Base Compendio BN UConc'!$D:$D,'Base Compendio BN UConc'!I:I,0)</f>
        <v>Melipeuco</v>
      </c>
    </row>
    <row r="129" spans="1:16" ht="11.25" x14ac:dyDescent="0.2">
      <c r="A129" s="50">
        <v>133</v>
      </c>
      <c r="B129" s="51" t="s">
        <v>174</v>
      </c>
      <c r="C129" s="51" t="s">
        <v>39</v>
      </c>
      <c r="D129" s="31">
        <v>9</v>
      </c>
      <c r="E129" s="24" t="s">
        <v>40</v>
      </c>
      <c r="F129" s="24" t="s">
        <v>74</v>
      </c>
      <c r="G129" s="53">
        <f>_xlfn.XLOOKUP(m3arbol!$M129,'Base Compendio BN UConc'!D:D,'Base Compendio BN UConc'!J:J,0)</f>
        <v>0</v>
      </c>
      <c r="H129" s="31" t="str">
        <f>_xlfn.XLOOKUP(m3arbol!$M129,'Base Compendio BN UConc'!$D:$D,'Base Compendio BN UConc'!S:S,"s/i")</f>
        <v>VTSc</v>
      </c>
      <c r="I129" s="24" t="str">
        <f>_xlfn.XLOOKUP(m3arbol!$M129,'Base Compendio BN UConc'!$D:$D,'Base Compendio BN UConc'!Q:Q,0)</f>
        <v>Cubillos</v>
      </c>
      <c r="J129" s="32" t="s">
        <v>352</v>
      </c>
      <c r="K129" s="33">
        <v>85</v>
      </c>
      <c r="L129" s="34">
        <v>1</v>
      </c>
      <c r="M129" s="32">
        <v>8501</v>
      </c>
      <c r="N129" s="24" t="s">
        <v>102</v>
      </c>
      <c r="O129" s="24"/>
      <c r="P129" s="24" t="str">
        <f>_xlfn.XLOOKUP(m3arbol!$M129,'Base Compendio BN UConc'!$D:$D,'Base Compendio BN UConc'!I:I,0)</f>
        <v>Jauja</v>
      </c>
    </row>
    <row r="130" spans="1:16" ht="11.25" x14ac:dyDescent="0.2">
      <c r="A130" s="50">
        <v>134</v>
      </c>
      <c r="B130" s="51" t="s">
        <v>124</v>
      </c>
      <c r="C130" s="51" t="s">
        <v>39</v>
      </c>
      <c r="D130" s="31">
        <v>9</v>
      </c>
      <c r="E130" s="24" t="s">
        <v>40</v>
      </c>
      <c r="F130" s="24" t="s">
        <v>74</v>
      </c>
      <c r="G130" s="53">
        <f>_xlfn.XLOOKUP(m3arbol!$M130,'Base Compendio BN UConc'!D:D,'Base Compendio BN UConc'!J:J,0)</f>
        <v>0</v>
      </c>
      <c r="H130" s="31" t="str">
        <f>_xlfn.XLOOKUP(m3arbol!$M130,'Base Compendio BN UConc'!$D:$D,'Base Compendio BN UConc'!S:S,"s/i")</f>
        <v>VTSc</v>
      </c>
      <c r="I130" s="24" t="str">
        <f>_xlfn.XLOOKUP(m3arbol!$M130,'Base Compendio BN UConc'!$D:$D,'Base Compendio BN UConc'!Q:Q,0)</f>
        <v>Puente et al.</v>
      </c>
      <c r="J130" s="32" t="s">
        <v>352</v>
      </c>
      <c r="K130" s="33">
        <v>85</v>
      </c>
      <c r="L130" s="34">
        <v>2</v>
      </c>
      <c r="M130" s="32">
        <v>8502</v>
      </c>
      <c r="N130" s="24" t="s">
        <v>102</v>
      </c>
      <c r="O130" s="24"/>
      <c r="P130" s="24" t="str">
        <f>_xlfn.XLOOKUP(m3arbol!$M130,'Base Compendio BN UConc'!$D:$D,'Base Compendio BN UConc'!I:I,0)</f>
        <v>Casas Viejas</v>
      </c>
    </row>
    <row r="131" spans="1:16" ht="11.25" x14ac:dyDescent="0.2">
      <c r="A131" s="50">
        <v>135</v>
      </c>
      <c r="B131" s="51" t="s">
        <v>125</v>
      </c>
      <c r="C131" s="51" t="s">
        <v>39</v>
      </c>
      <c r="D131" s="31" t="s">
        <v>95</v>
      </c>
      <c r="E131" s="24" t="s">
        <v>40</v>
      </c>
      <c r="F131" s="24" t="s">
        <v>74</v>
      </c>
      <c r="G131" s="53">
        <f>_xlfn.XLOOKUP(m3arbol!$M131,'Base Compendio BN UConc'!D:D,'Base Compendio BN UConc'!J:J,0)</f>
        <v>0</v>
      </c>
      <c r="H131" s="31" t="str">
        <f>_xlfn.XLOOKUP(m3arbol!$M131,'Base Compendio BN UConc'!$D:$D,'Base Compendio BN UConc'!S:S,"s/i")</f>
        <v>VTSc</v>
      </c>
      <c r="I131" s="24" t="str">
        <f>_xlfn.XLOOKUP(m3arbol!$M131,'Base Compendio BN UConc'!$D:$D,'Base Compendio BN UConc'!Q:Q,0)</f>
        <v>Puente et al.</v>
      </c>
      <c r="J131" s="32" t="s">
        <v>352</v>
      </c>
      <c r="K131" s="33">
        <v>86</v>
      </c>
      <c r="L131" s="34">
        <v>1</v>
      </c>
      <c r="M131" s="32">
        <v>8601</v>
      </c>
      <c r="N131" s="24" t="s">
        <v>102</v>
      </c>
      <c r="O131" s="24"/>
      <c r="P131" s="24" t="str">
        <f>_xlfn.XLOOKUP(m3arbol!$M131,'Base Compendio BN UConc'!$D:$D,'Base Compendio BN UConc'!I:I,0)</f>
        <v>Casas Viejas - Pirihueico - Jauja</v>
      </c>
    </row>
    <row r="132" spans="1:16" ht="11.25" x14ac:dyDescent="0.2">
      <c r="A132" s="50">
        <v>136</v>
      </c>
      <c r="B132" s="51" t="s">
        <v>239</v>
      </c>
      <c r="C132" s="51" t="s">
        <v>39</v>
      </c>
      <c r="D132" s="31">
        <v>10</v>
      </c>
      <c r="E132" s="24" t="s">
        <v>40</v>
      </c>
      <c r="F132" s="24" t="s">
        <v>41</v>
      </c>
      <c r="G132" s="53">
        <f>_xlfn.XLOOKUP(m3arbol!$M132,'Base Compendio BN UConc'!D:D,'Base Compendio BN UConc'!J:J,0)</f>
        <v>0</v>
      </c>
      <c r="H132" s="31" t="str">
        <f>_xlfn.XLOOKUP(m3arbol!$M132,'Base Compendio BN UConc'!$D:$D,'Base Compendio BN UConc'!S:S,"s/i")</f>
        <v>VTSc</v>
      </c>
      <c r="I132" s="24" t="str">
        <f>_xlfn.XLOOKUP(m3arbol!$M132,'Base Compendio BN UConc'!$D:$D,'Base Compendio BN UConc'!Q:Q,0)</f>
        <v>Barría</v>
      </c>
      <c r="J132" s="32" t="s">
        <v>352</v>
      </c>
      <c r="K132" s="33">
        <v>86</v>
      </c>
      <c r="L132" s="34">
        <v>2</v>
      </c>
      <c r="M132" s="32">
        <v>8602</v>
      </c>
      <c r="N132" s="24" t="s">
        <v>102</v>
      </c>
      <c r="O132" s="24"/>
      <c r="P132" s="24" t="str">
        <f>_xlfn.XLOOKUP(m3arbol!$M132,'Base Compendio BN UConc'!$D:$D,'Base Compendio BN UConc'!I:I,0)</f>
        <v>Provincia de Valdivia</v>
      </c>
    </row>
    <row r="133" spans="1:16" ht="11.25" x14ac:dyDescent="0.2">
      <c r="A133" s="50">
        <v>137</v>
      </c>
      <c r="B133" s="51" t="s">
        <v>240</v>
      </c>
      <c r="C133" s="51" t="s">
        <v>39</v>
      </c>
      <c r="D133" s="31">
        <v>10</v>
      </c>
      <c r="E133" s="24" t="s">
        <v>40</v>
      </c>
      <c r="F133" s="24" t="s">
        <v>74</v>
      </c>
      <c r="G133" s="53">
        <f>_xlfn.XLOOKUP(m3arbol!$M133,'Base Compendio BN UConc'!D:D,'Base Compendio BN UConc'!J:J,0)</f>
        <v>0</v>
      </c>
      <c r="H133" s="31" t="str">
        <f>_xlfn.XLOOKUP(m3arbol!$M133,'Base Compendio BN UConc'!$D:$D,'Base Compendio BN UConc'!S:S,"s/i")</f>
        <v>VTSc</v>
      </c>
      <c r="I133" s="24" t="str">
        <f>_xlfn.XLOOKUP(m3arbol!$M133,'Base Compendio BN UConc'!$D:$D,'Base Compendio BN UConc'!Q:Q,0)</f>
        <v>Hernández</v>
      </c>
      <c r="J133" s="32" t="s">
        <v>352</v>
      </c>
      <c r="K133" s="33">
        <v>87</v>
      </c>
      <c r="L133" s="34">
        <v>1</v>
      </c>
      <c r="M133" s="32">
        <v>8701</v>
      </c>
      <c r="N133" s="24" t="s">
        <v>102</v>
      </c>
      <c r="O133" s="24"/>
      <c r="P133" s="24" t="str">
        <f>_xlfn.XLOOKUP(m3arbol!$M133,'Base Compendio BN UConc'!$D:$D,'Base Compendio BN UConc'!I:I,0)</f>
        <v>Riñihue</v>
      </c>
    </row>
    <row r="134" spans="1:16" ht="11.25" x14ac:dyDescent="0.2">
      <c r="A134" s="50">
        <v>138</v>
      </c>
      <c r="B134" s="51" t="s">
        <v>126</v>
      </c>
      <c r="C134" s="51" t="s">
        <v>39</v>
      </c>
      <c r="D134" s="31">
        <v>10</v>
      </c>
      <c r="E134" s="24" t="s">
        <v>40</v>
      </c>
      <c r="F134" s="24" t="s">
        <v>74</v>
      </c>
      <c r="G134" s="53">
        <f>_xlfn.XLOOKUP(m3arbol!$M134,'Base Compendio BN UConc'!D:D,'Base Compendio BN UConc'!J:J,0)</f>
        <v>0</v>
      </c>
      <c r="H134" s="31" t="str">
        <f>_xlfn.XLOOKUP(m3arbol!$M134,'Base Compendio BN UConc'!$D:$D,'Base Compendio BN UConc'!S:S,"s/i")</f>
        <v>VTSc</v>
      </c>
      <c r="I134" s="24" t="str">
        <f>_xlfn.XLOOKUP(m3arbol!$M134,'Base Compendio BN UConc'!$D:$D,'Base Compendio BN UConc'!Q:Q,0)</f>
        <v>INFOR</v>
      </c>
      <c r="J134" s="32" t="s">
        <v>352</v>
      </c>
      <c r="K134" s="33">
        <v>87</v>
      </c>
      <c r="L134" s="34">
        <v>2</v>
      </c>
      <c r="M134" s="32">
        <v>8702</v>
      </c>
      <c r="N134" s="24" t="s">
        <v>102</v>
      </c>
      <c r="O134" s="24"/>
      <c r="P134" s="24" t="str">
        <f>_xlfn.XLOOKUP(m3arbol!$M134,'Base Compendio BN UConc'!$D:$D,'Base Compendio BN UConc'!I:I,0)</f>
        <v>Neltume</v>
      </c>
    </row>
    <row r="135" spans="1:16" ht="11.25" x14ac:dyDescent="0.2">
      <c r="A135" s="50">
        <v>139</v>
      </c>
      <c r="B135" s="51" t="s">
        <v>127</v>
      </c>
      <c r="C135" s="51" t="s">
        <v>39</v>
      </c>
      <c r="D135" s="31">
        <v>10</v>
      </c>
      <c r="E135" s="24" t="s">
        <v>40</v>
      </c>
      <c r="F135" s="24" t="s">
        <v>74</v>
      </c>
      <c r="G135" s="53">
        <f>_xlfn.XLOOKUP(m3arbol!$M135,'Base Compendio BN UConc'!D:D,'Base Compendio BN UConc'!J:J,0)</f>
        <v>0</v>
      </c>
      <c r="H135" s="31" t="str">
        <f>_xlfn.XLOOKUP(m3arbol!$M135,'Base Compendio BN UConc'!$D:$D,'Base Compendio BN UConc'!S:S,"s/i")</f>
        <v>VTSc</v>
      </c>
      <c r="I135" s="24" t="str">
        <f>_xlfn.XLOOKUP(m3arbol!$M135,'Base Compendio BN UConc'!$D:$D,'Base Compendio BN UConc'!Q:Q,0)</f>
        <v>INFOR</v>
      </c>
      <c r="J135" s="32" t="s">
        <v>352</v>
      </c>
      <c r="K135" s="33">
        <v>88</v>
      </c>
      <c r="L135" s="34">
        <v>1</v>
      </c>
      <c r="M135" s="32">
        <v>8801</v>
      </c>
      <c r="N135" s="24" t="s">
        <v>102</v>
      </c>
      <c r="O135" s="24"/>
      <c r="P135" s="24" t="str">
        <f>_xlfn.XLOOKUP(m3arbol!$M135,'Base Compendio BN UConc'!$D:$D,'Base Compendio BN UConc'!I:I,0)</f>
        <v>Llancacura</v>
      </c>
    </row>
    <row r="136" spans="1:16" ht="11.25" x14ac:dyDescent="0.2">
      <c r="A136" s="50">
        <v>140</v>
      </c>
      <c r="B136" s="51" t="s">
        <v>191</v>
      </c>
      <c r="C136" s="51" t="s">
        <v>39</v>
      </c>
      <c r="D136" s="31">
        <v>10</v>
      </c>
      <c r="E136" s="24" t="s">
        <v>40</v>
      </c>
      <c r="F136" s="24" t="s">
        <v>74</v>
      </c>
      <c r="G136" s="53">
        <f>_xlfn.XLOOKUP(m3arbol!$M136,'Base Compendio BN UConc'!D:D,'Base Compendio BN UConc'!J:J,0)</f>
        <v>0</v>
      </c>
      <c r="H136" s="31" t="str">
        <f>_xlfn.XLOOKUP(m3arbol!$M136,'Base Compendio BN UConc'!$D:$D,'Base Compendio BN UConc'!S:S,"s/i")</f>
        <v>VTSc</v>
      </c>
      <c r="I136" s="24" t="str">
        <f>_xlfn.XLOOKUP(m3arbol!$M136,'Base Compendio BN UConc'!$D:$D,'Base Compendio BN UConc'!Q:Q,0)</f>
        <v>INFOR</v>
      </c>
      <c r="J136" s="32" t="s">
        <v>352</v>
      </c>
      <c r="K136" s="33">
        <v>88</v>
      </c>
      <c r="L136" s="34">
        <v>2</v>
      </c>
      <c r="M136" s="32">
        <v>8802</v>
      </c>
      <c r="N136" s="24" t="s">
        <v>102</v>
      </c>
      <c r="O136" s="24"/>
      <c r="P136" s="24" t="str">
        <f>_xlfn.XLOOKUP(m3arbol!$M136,'Base Compendio BN UConc'!$D:$D,'Base Compendio BN UConc'!I:I,0)</f>
        <v>Neltume</v>
      </c>
    </row>
    <row r="137" spans="1:16" ht="11.25" x14ac:dyDescent="0.2">
      <c r="A137" s="50">
        <v>141</v>
      </c>
      <c r="B137" s="51" t="s">
        <v>175</v>
      </c>
      <c r="C137" s="51" t="s">
        <v>39</v>
      </c>
      <c r="D137" s="31">
        <v>10</v>
      </c>
      <c r="E137" s="24" t="s">
        <v>40</v>
      </c>
      <c r="F137" s="24" t="s">
        <v>74</v>
      </c>
      <c r="G137" s="53">
        <f>_xlfn.XLOOKUP(m3arbol!$M137,'Base Compendio BN UConc'!D:D,'Base Compendio BN UConc'!J:J,0)</f>
        <v>0</v>
      </c>
      <c r="H137" s="31" t="str">
        <f>_xlfn.XLOOKUP(m3arbol!$M137,'Base Compendio BN UConc'!$D:$D,'Base Compendio BN UConc'!S:S,"s/i")</f>
        <v>VTSc</v>
      </c>
      <c r="I137" s="24" t="str">
        <f>_xlfn.XLOOKUP(m3arbol!$M137,'Base Compendio BN UConc'!$D:$D,'Base Compendio BN UConc'!Q:Q,0)</f>
        <v>INFOR</v>
      </c>
      <c r="J137" s="32" t="s">
        <v>352</v>
      </c>
      <c r="K137" s="33">
        <v>89</v>
      </c>
      <c r="L137" s="34">
        <v>1</v>
      </c>
      <c r="M137" s="32">
        <v>8901</v>
      </c>
      <c r="N137" s="24" t="s">
        <v>102</v>
      </c>
      <c r="O137" s="24"/>
      <c r="P137" s="24" t="str">
        <f>_xlfn.XLOOKUP(m3arbol!$M137,'Base Compendio BN UConc'!$D:$D,'Base Compendio BN UConc'!I:I,0)</f>
        <v>Llancacura</v>
      </c>
    </row>
    <row r="138" spans="1:16" ht="11.25" x14ac:dyDescent="0.2">
      <c r="A138" s="50">
        <v>142</v>
      </c>
      <c r="B138" s="51" t="s">
        <v>255</v>
      </c>
      <c r="C138" s="51" t="s">
        <v>39</v>
      </c>
      <c r="D138" s="31">
        <v>10</v>
      </c>
      <c r="E138" s="24" t="s">
        <v>40</v>
      </c>
      <c r="F138" s="24" t="s">
        <v>74</v>
      </c>
      <c r="G138" s="53">
        <f>_xlfn.XLOOKUP(m3arbol!$M138,'Base Compendio BN UConc'!D:D,'Base Compendio BN UConc'!J:J,0)</f>
        <v>0</v>
      </c>
      <c r="H138" s="31" t="str">
        <f>_xlfn.XLOOKUP(m3arbol!$M138,'Base Compendio BN UConc'!$D:$D,'Base Compendio BN UConc'!S:S,"s/i")</f>
        <v>VTSc</v>
      </c>
      <c r="I138" s="24" t="str">
        <f>_xlfn.XLOOKUP(m3arbol!$M138,'Base Compendio BN UConc'!$D:$D,'Base Compendio BN UConc'!Q:Q,0)</f>
        <v>Cubillos</v>
      </c>
      <c r="J138" s="32" t="s">
        <v>352</v>
      </c>
      <c r="K138" s="33">
        <v>89</v>
      </c>
      <c r="L138" s="34">
        <v>2</v>
      </c>
      <c r="M138" s="32">
        <v>8902</v>
      </c>
      <c r="N138" s="24" t="s">
        <v>102</v>
      </c>
      <c r="O138" s="24"/>
      <c r="P138" s="24" t="str">
        <f>_xlfn.XLOOKUP(m3arbol!$M138,'Base Compendio BN UConc'!$D:$D,'Base Compendio BN UConc'!I:I,0)</f>
        <v>Maquehua</v>
      </c>
    </row>
    <row r="139" spans="1:16" ht="11.25" x14ac:dyDescent="0.2">
      <c r="A139" s="50">
        <v>143</v>
      </c>
      <c r="B139" s="51" t="s">
        <v>128</v>
      </c>
      <c r="C139" s="51" t="s">
        <v>39</v>
      </c>
      <c r="D139" s="31">
        <v>10</v>
      </c>
      <c r="E139" s="24" t="s">
        <v>40</v>
      </c>
      <c r="F139" s="24" t="s">
        <v>74</v>
      </c>
      <c r="G139" s="53">
        <f>_xlfn.XLOOKUP(m3arbol!$M139,'Base Compendio BN UConc'!D:D,'Base Compendio BN UConc'!J:J,0)</f>
        <v>0</v>
      </c>
      <c r="H139" s="31" t="str">
        <f>_xlfn.XLOOKUP(m3arbol!$M139,'Base Compendio BN UConc'!$D:$D,'Base Compendio BN UConc'!S:S,"s/i")</f>
        <v>VTSc</v>
      </c>
      <c r="I139" s="24" t="str">
        <f>_xlfn.XLOOKUP(m3arbol!$M139,'Base Compendio BN UConc'!$D:$D,'Base Compendio BN UConc'!Q:Q,0)</f>
        <v>Puente et al.</v>
      </c>
      <c r="J139" s="32" t="s">
        <v>352</v>
      </c>
      <c r="K139" s="33">
        <v>90</v>
      </c>
      <c r="L139" s="34">
        <v>1</v>
      </c>
      <c r="M139" s="32">
        <v>9001</v>
      </c>
      <c r="N139" s="24" t="s">
        <v>102</v>
      </c>
      <c r="O139" s="24"/>
      <c r="P139" s="24" t="str">
        <f>_xlfn.XLOOKUP(m3arbol!$M139,'Base Compendio BN UConc'!$D:$D,'Base Compendio BN UConc'!I:I,0)</f>
        <v>Pirihueico</v>
      </c>
    </row>
    <row r="140" spans="1:16" ht="11.25" x14ac:dyDescent="0.2">
      <c r="A140" s="50">
        <v>144</v>
      </c>
      <c r="B140" s="51" t="s">
        <v>129</v>
      </c>
      <c r="C140" s="51" t="s">
        <v>42</v>
      </c>
      <c r="D140" s="31">
        <v>7</v>
      </c>
      <c r="E140" s="24" t="s">
        <v>43</v>
      </c>
      <c r="F140" s="24" t="s">
        <v>74</v>
      </c>
      <c r="G140" s="53">
        <f>_xlfn.XLOOKUP(m3arbol!$M140,'Base Compendio BN UConc'!D:D,'Base Compendio BN UConc'!J:J,0)</f>
        <v>0</v>
      </c>
      <c r="H140" s="31" t="str">
        <f>_xlfn.XLOOKUP(m3arbol!$M140,'Base Compendio BN UConc'!$D:$D,'Base Compendio BN UConc'!S:S,"s/i")</f>
        <v>VTSc</v>
      </c>
      <c r="I140" s="24" t="str">
        <f>_xlfn.XLOOKUP(m3arbol!$M140,'Base Compendio BN UConc'!$D:$D,'Base Compendio BN UConc'!Q:Q,0)</f>
        <v>Nuñez y Real</v>
      </c>
      <c r="J140" s="32" t="s">
        <v>352</v>
      </c>
      <c r="K140" s="33">
        <v>90</v>
      </c>
      <c r="L140" s="34">
        <v>2</v>
      </c>
      <c r="M140" s="32">
        <v>9002</v>
      </c>
      <c r="N140" s="24" t="s">
        <v>102</v>
      </c>
      <c r="O140" s="24"/>
      <c r="P140" s="24" t="str">
        <f>_xlfn.XLOOKUP(m3arbol!$M140,'Base Compendio BN UConc'!$D:$D,'Base Compendio BN UConc'!I:I,0)</f>
        <v>Predio Agua Fría</v>
      </c>
    </row>
    <row r="141" spans="1:16" ht="11.25" x14ac:dyDescent="0.2">
      <c r="A141" s="50">
        <v>145</v>
      </c>
      <c r="B141" s="51" t="s">
        <v>306</v>
      </c>
      <c r="C141" s="51" t="s">
        <v>42</v>
      </c>
      <c r="D141" s="31">
        <v>7</v>
      </c>
      <c r="E141" s="24" t="s">
        <v>43</v>
      </c>
      <c r="F141" s="24" t="s">
        <v>74</v>
      </c>
      <c r="G141" s="53">
        <f>_xlfn.XLOOKUP(m3arbol!$M141,'Base Compendio BN UConc'!D:D,'Base Compendio BN UConc'!J:J,0)</f>
        <v>0</v>
      </c>
      <c r="H141" s="31" t="str">
        <f>_xlfn.XLOOKUP(m3arbol!$M141,'Base Compendio BN UConc'!$D:$D,'Base Compendio BN UConc'!S:S,"s/i")</f>
        <v>s/i</v>
      </c>
      <c r="I141" s="24" t="str">
        <f>_xlfn.XLOOKUP(m3arbol!$M141,'Base Compendio BN UConc'!$D:$D,'Base Compendio BN UConc'!Q:Q,0)</f>
        <v>Carrasco</v>
      </c>
      <c r="J141" s="32" t="s">
        <v>352</v>
      </c>
      <c r="K141" s="33">
        <v>91</v>
      </c>
      <c r="L141" s="34">
        <v>1</v>
      </c>
      <c r="M141" s="32">
        <v>9101</v>
      </c>
      <c r="N141" s="24" t="s">
        <v>102</v>
      </c>
      <c r="O141" s="24"/>
      <c r="P141" s="24" t="str">
        <f>_xlfn.XLOOKUP(m3arbol!$M141,'Base Compendio BN UConc'!$D:$D,'Base Compendio BN UConc'!I:I,0)</f>
        <v>Fundo Riquelme</v>
      </c>
    </row>
    <row r="142" spans="1:16" ht="11.25" x14ac:dyDescent="0.2">
      <c r="A142" s="50">
        <v>146</v>
      </c>
      <c r="B142" s="51" t="s">
        <v>307</v>
      </c>
      <c r="C142" s="51" t="s">
        <v>42</v>
      </c>
      <c r="D142" s="31">
        <v>7</v>
      </c>
      <c r="E142" s="24" t="s">
        <v>43</v>
      </c>
      <c r="F142" s="24" t="s">
        <v>20</v>
      </c>
      <c r="G142" s="53">
        <f>_xlfn.XLOOKUP(m3arbol!$M142,'Base Compendio BN UConc'!D:D,'Base Compendio BN UConc'!J:J,0)</f>
        <v>0</v>
      </c>
      <c r="H142" s="31" t="str">
        <f>_xlfn.XLOOKUP(m3arbol!$M142,'Base Compendio BN UConc'!$D:$D,'Base Compendio BN UConc'!S:S,"s/i")</f>
        <v>s/i</v>
      </c>
      <c r="I142" s="24" t="str">
        <f>_xlfn.XLOOKUP(m3arbol!$M142,'Base Compendio BN UConc'!$D:$D,'Base Compendio BN UConc'!Q:Q,0)</f>
        <v>Carrasco</v>
      </c>
      <c r="J142" s="32" t="s">
        <v>352</v>
      </c>
      <c r="K142" s="33">
        <v>91</v>
      </c>
      <c r="L142" s="34">
        <v>2</v>
      </c>
      <c r="M142" s="32">
        <v>9102</v>
      </c>
      <c r="N142" s="24" t="s">
        <v>102</v>
      </c>
      <c r="O142" s="24"/>
      <c r="P142" s="24" t="str">
        <f>_xlfn.XLOOKUP(m3arbol!$M142,'Base Compendio BN UConc'!$D:$D,'Base Compendio BN UConc'!I:I,0)</f>
        <v>Trancas</v>
      </c>
    </row>
    <row r="143" spans="1:16" ht="11.25" x14ac:dyDescent="0.2">
      <c r="A143" s="50">
        <v>147</v>
      </c>
      <c r="B143" s="51" t="s">
        <v>241</v>
      </c>
      <c r="C143" s="51" t="s">
        <v>42</v>
      </c>
      <c r="D143" s="31">
        <v>7</v>
      </c>
      <c r="E143" s="24" t="s">
        <v>43</v>
      </c>
      <c r="F143" s="24" t="s">
        <v>74</v>
      </c>
      <c r="G143" s="53">
        <f>_xlfn.XLOOKUP(m3arbol!$M143,'Base Compendio BN UConc'!D:D,'Base Compendio BN UConc'!J:J,0)</f>
        <v>0</v>
      </c>
      <c r="H143" s="31" t="str">
        <f>_xlfn.XLOOKUP(m3arbol!$M143,'Base Compendio BN UConc'!$D:$D,'Base Compendio BN UConc'!S:S,"s/i")</f>
        <v>s/i</v>
      </c>
      <c r="I143" s="24" t="str">
        <f>_xlfn.XLOOKUP(m3arbol!$M143,'Base Compendio BN UConc'!$D:$D,'Base Compendio BN UConc'!Q:Q,0)</f>
        <v>Flandez</v>
      </c>
      <c r="J143" s="32" t="s">
        <v>352</v>
      </c>
      <c r="K143" s="33">
        <v>92</v>
      </c>
      <c r="L143" s="34">
        <v>1</v>
      </c>
      <c r="M143" s="32">
        <v>9201</v>
      </c>
      <c r="N143" s="24" t="s">
        <v>102</v>
      </c>
      <c r="O143" s="24"/>
      <c r="P143" s="24" t="str">
        <f>_xlfn.XLOOKUP(m3arbol!$M143,'Base Compendio BN UConc'!$D:$D,'Base Compendio BN UConc'!I:I,0)</f>
        <v>Vilches Alto</v>
      </c>
    </row>
    <row r="144" spans="1:16" ht="11.25" x14ac:dyDescent="0.2">
      <c r="A144" s="50">
        <v>148</v>
      </c>
      <c r="B144" s="51" t="s">
        <v>242</v>
      </c>
      <c r="C144" s="51" t="s">
        <v>42</v>
      </c>
      <c r="D144" s="31">
        <v>7</v>
      </c>
      <c r="E144" s="24" t="s">
        <v>43</v>
      </c>
      <c r="F144" s="24" t="s">
        <v>74</v>
      </c>
      <c r="G144" s="53">
        <f>_xlfn.XLOOKUP(m3arbol!$M144,'Base Compendio BN UConc'!D:D,'Base Compendio BN UConc'!J:J,0)</f>
        <v>0</v>
      </c>
      <c r="H144" s="31" t="str">
        <f>_xlfn.XLOOKUP(m3arbol!$M144,'Base Compendio BN UConc'!$D:$D,'Base Compendio BN UConc'!S:S,"s/i")</f>
        <v>VTCc</v>
      </c>
      <c r="I144" s="24" t="str">
        <f>_xlfn.XLOOKUP(m3arbol!$M144,'Base Compendio BN UConc'!$D:$D,'Base Compendio BN UConc'!Q:Q,0)</f>
        <v>Emanuelli</v>
      </c>
      <c r="J144" s="32" t="s">
        <v>352</v>
      </c>
      <c r="K144" s="33">
        <v>92</v>
      </c>
      <c r="L144" s="34">
        <v>2</v>
      </c>
      <c r="M144" s="32">
        <v>9202</v>
      </c>
      <c r="N144" s="24" t="s">
        <v>102</v>
      </c>
      <c r="O144" s="24"/>
      <c r="P144" s="24" t="str">
        <f>_xlfn.XLOOKUP(m3arbol!$M144,'Base Compendio BN UConc'!$D:$D,'Base Compendio BN UConc'!I:I,0)</f>
        <v>Precordillera Andina</v>
      </c>
    </row>
    <row r="145" spans="1:16" ht="11.25" x14ac:dyDescent="0.2">
      <c r="A145" s="50">
        <v>149</v>
      </c>
      <c r="B145" s="51" t="s">
        <v>129</v>
      </c>
      <c r="C145" s="51" t="s">
        <v>42</v>
      </c>
      <c r="D145" s="31">
        <v>8</v>
      </c>
      <c r="E145" s="24" t="s">
        <v>43</v>
      </c>
      <c r="F145" s="24" t="s">
        <v>74</v>
      </c>
      <c r="G145" s="53">
        <f>_xlfn.XLOOKUP(m3arbol!$M145,'Base Compendio BN UConc'!D:D,'Base Compendio BN UConc'!J:J,0)</f>
        <v>0</v>
      </c>
      <c r="H145" s="31" t="str">
        <f>_xlfn.XLOOKUP(m3arbol!$M145,'Base Compendio BN UConc'!$D:$D,'Base Compendio BN UConc'!S:S,"s/i")</f>
        <v>VTCc</v>
      </c>
      <c r="I145" s="24" t="str">
        <f>_xlfn.XLOOKUP(m3arbol!$M145,'Base Compendio BN UConc'!$D:$D,'Base Compendio BN UConc'!Q:Q,0)</f>
        <v>Nuñez y Real</v>
      </c>
      <c r="J145" s="32" t="s">
        <v>352</v>
      </c>
      <c r="K145" s="33">
        <v>93</v>
      </c>
      <c r="L145" s="34">
        <v>1</v>
      </c>
      <c r="M145" s="32">
        <v>9301</v>
      </c>
      <c r="N145" s="24" t="s">
        <v>102</v>
      </c>
      <c r="O145" s="24"/>
      <c r="P145" s="24" t="str">
        <f>_xlfn.XLOOKUP(m3arbol!$M145,'Base Compendio BN UConc'!$D:$D,'Base Compendio BN UConc'!I:I,0)</f>
        <v>Agua Fría (Forestal Millalemu)</v>
      </c>
    </row>
    <row r="146" spans="1:16" ht="11.25" x14ac:dyDescent="0.2">
      <c r="A146" s="50">
        <v>150</v>
      </c>
      <c r="B146" s="51" t="s">
        <v>130</v>
      </c>
      <c r="C146" s="51" t="s">
        <v>42</v>
      </c>
      <c r="D146" s="31">
        <v>8</v>
      </c>
      <c r="E146" s="24" t="s">
        <v>43</v>
      </c>
      <c r="F146" s="24" t="s">
        <v>74</v>
      </c>
      <c r="G146" s="53">
        <f>_xlfn.XLOOKUP(m3arbol!$M146,'Base Compendio BN UConc'!D:D,'Base Compendio BN UConc'!J:J,0)</f>
        <v>10</v>
      </c>
      <c r="H146" s="31" t="str">
        <f>_xlfn.XLOOKUP(m3arbol!$M146,'Base Compendio BN UConc'!$D:$D,'Base Compendio BN UConc'!S:S,"s/i")</f>
        <v>VTCc</v>
      </c>
      <c r="I146" s="24" t="str">
        <f>_xlfn.XLOOKUP(m3arbol!$M146,'Base Compendio BN UConc'!$D:$D,'Base Compendio BN UConc'!Q:Q,0)</f>
        <v>Nuñez y Real</v>
      </c>
      <c r="J146" s="32" t="s">
        <v>352</v>
      </c>
      <c r="K146" s="33">
        <v>93</v>
      </c>
      <c r="L146" s="34">
        <v>2</v>
      </c>
      <c r="M146" s="32">
        <v>9302</v>
      </c>
      <c r="N146" s="24" t="s">
        <v>102</v>
      </c>
      <c r="O146" s="24"/>
      <c r="P146" s="24" t="str">
        <f>_xlfn.XLOOKUP(m3arbol!$M146,'Base Compendio BN UConc'!$D:$D,'Base Compendio BN UConc'!I:I,0)</f>
        <v>El Durazno (Forestal Millalemu)</v>
      </c>
    </row>
    <row r="147" spans="1:16" ht="11.25" x14ac:dyDescent="0.2">
      <c r="A147" s="50">
        <v>151</v>
      </c>
      <c r="B147" s="51" t="s">
        <v>131</v>
      </c>
      <c r="C147" s="51" t="s">
        <v>42</v>
      </c>
      <c r="D147" s="31">
        <v>8</v>
      </c>
      <c r="E147" s="24" t="s">
        <v>43</v>
      </c>
      <c r="F147" s="24" t="s">
        <v>74</v>
      </c>
      <c r="G147" s="53">
        <f>_xlfn.XLOOKUP(m3arbol!$M147,'Base Compendio BN UConc'!D:D,'Base Compendio BN UConc'!J:J,0)</f>
        <v>20</v>
      </c>
      <c r="H147" s="31" t="str">
        <f>_xlfn.XLOOKUP(m3arbol!$M147,'Base Compendio BN UConc'!$D:$D,'Base Compendio BN UConc'!S:S,"s/i")</f>
        <v>VTCc</v>
      </c>
      <c r="I147" s="24" t="str">
        <f>_xlfn.XLOOKUP(m3arbol!$M147,'Base Compendio BN UConc'!$D:$D,'Base Compendio BN UConc'!Q:Q,0)</f>
        <v>Nuñez y Real</v>
      </c>
      <c r="J147" s="32" t="s">
        <v>352</v>
      </c>
      <c r="K147" s="33">
        <v>94</v>
      </c>
      <c r="L147" s="34">
        <v>1</v>
      </c>
      <c r="M147" s="32">
        <v>9401</v>
      </c>
      <c r="N147" s="24" t="s">
        <v>102</v>
      </c>
      <c r="O147" s="24"/>
      <c r="P147" s="24" t="str">
        <f>_xlfn.XLOOKUP(m3arbol!$M147,'Base Compendio BN UConc'!$D:$D,'Base Compendio BN UConc'!I:I,0)</f>
        <v>Agua Fría (Forestal Millalemu)</v>
      </c>
    </row>
    <row r="148" spans="1:16" ht="11.25" x14ac:dyDescent="0.2">
      <c r="A148" s="50">
        <v>152</v>
      </c>
      <c r="B148" s="51" t="s">
        <v>132</v>
      </c>
      <c r="C148" s="51" t="s">
        <v>42</v>
      </c>
      <c r="D148" s="31">
        <v>8</v>
      </c>
      <c r="E148" s="24" t="s">
        <v>43</v>
      </c>
      <c r="F148" s="24" t="s">
        <v>74</v>
      </c>
      <c r="G148" s="53">
        <f>_xlfn.XLOOKUP(m3arbol!$M148,'Base Compendio BN UConc'!D:D,'Base Compendio BN UConc'!J:J,0)</f>
        <v>0</v>
      </c>
      <c r="H148" s="31" t="str">
        <f>_xlfn.XLOOKUP(m3arbol!$M148,'Base Compendio BN UConc'!$D:$D,'Base Compendio BN UConc'!S:S,"s/i")</f>
        <v>VTCc</v>
      </c>
      <c r="I148" s="24" t="str">
        <f>_xlfn.XLOOKUP(m3arbol!$M148,'Base Compendio BN UConc'!$D:$D,'Base Compendio BN UConc'!Q:Q,0)</f>
        <v>Nuñez</v>
      </c>
      <c r="J148" s="32" t="s">
        <v>352</v>
      </c>
      <c r="K148" s="33">
        <v>94</v>
      </c>
      <c r="L148" s="34">
        <v>2</v>
      </c>
      <c r="M148" s="32">
        <v>9402</v>
      </c>
      <c r="N148" s="24" t="s">
        <v>102</v>
      </c>
      <c r="O148" s="24"/>
      <c r="P148" s="24" t="str">
        <f>_xlfn.XLOOKUP(m3arbol!$M148,'Base Compendio BN UConc'!$D:$D,'Base Compendio BN UConc'!I:I,0)</f>
        <v>El Ranchillo</v>
      </c>
    </row>
    <row r="149" spans="1:16" ht="11.25" x14ac:dyDescent="0.2">
      <c r="A149" s="50">
        <v>153</v>
      </c>
      <c r="B149" s="51" t="s">
        <v>133</v>
      </c>
      <c r="C149" s="51" t="s">
        <v>42</v>
      </c>
      <c r="D149" s="31">
        <v>8</v>
      </c>
      <c r="E149" s="24" t="s">
        <v>43</v>
      </c>
      <c r="F149" s="24" t="s">
        <v>74</v>
      </c>
      <c r="G149" s="53">
        <f>_xlfn.XLOOKUP(m3arbol!$M149,'Base Compendio BN UConc'!D:D,'Base Compendio BN UConc'!J:J,0)</f>
        <v>0</v>
      </c>
      <c r="H149" s="31" t="str">
        <f>_xlfn.XLOOKUP(m3arbol!$M149,'Base Compendio BN UConc'!$D:$D,'Base Compendio BN UConc'!S:S,"s/i")</f>
        <v>VTCc</v>
      </c>
      <c r="I149" s="24" t="str">
        <f>_xlfn.XLOOKUP(m3arbol!$M149,'Base Compendio BN UConc'!$D:$D,'Base Compendio BN UConc'!Q:Q,0)</f>
        <v>Nuñez y Real</v>
      </c>
      <c r="J149" s="32" t="s">
        <v>352</v>
      </c>
      <c r="K149" s="33">
        <v>95</v>
      </c>
      <c r="L149" s="34">
        <v>1</v>
      </c>
      <c r="M149" s="32">
        <v>9501</v>
      </c>
      <c r="N149" s="24" t="s">
        <v>102</v>
      </c>
      <c r="O149" s="24"/>
      <c r="P149" s="24" t="str">
        <f>_xlfn.XLOOKUP(m3arbol!$M149,'Base Compendio BN UConc'!$D:$D,'Base Compendio BN UConc'!I:I,0)</f>
        <v>Agua Fría (Forestal Millalemu)</v>
      </c>
    </row>
    <row r="150" spans="1:16" ht="11.25" x14ac:dyDescent="0.2">
      <c r="A150" s="50">
        <v>154</v>
      </c>
      <c r="B150" s="51" t="s">
        <v>133</v>
      </c>
      <c r="C150" s="51" t="s">
        <v>42</v>
      </c>
      <c r="D150" s="31">
        <v>8</v>
      </c>
      <c r="E150" s="24" t="s">
        <v>43</v>
      </c>
      <c r="F150" s="24" t="s">
        <v>74</v>
      </c>
      <c r="G150" s="53">
        <f>_xlfn.XLOOKUP(m3arbol!$M150,'Base Compendio BN UConc'!D:D,'Base Compendio BN UConc'!J:J,0)</f>
        <v>0</v>
      </c>
      <c r="H150" s="31" t="str">
        <f>_xlfn.XLOOKUP(m3arbol!$M150,'Base Compendio BN UConc'!$D:$D,'Base Compendio BN UConc'!S:S,"s/i")</f>
        <v>VTSc</v>
      </c>
      <c r="I150" s="24" t="str">
        <f>_xlfn.XLOOKUP(m3arbol!$M150,'Base Compendio BN UConc'!$D:$D,'Base Compendio BN UConc'!Q:Q,0)</f>
        <v>Nuñez y Real</v>
      </c>
      <c r="J150" s="32" t="s">
        <v>352</v>
      </c>
      <c r="K150" s="33">
        <v>95</v>
      </c>
      <c r="L150" s="34">
        <v>2</v>
      </c>
      <c r="M150" s="32">
        <v>9502</v>
      </c>
      <c r="N150" s="24" t="s">
        <v>102</v>
      </c>
      <c r="O150" s="24"/>
      <c r="P150" s="24" t="str">
        <f>_xlfn.XLOOKUP(m3arbol!$M150,'Base Compendio BN UConc'!$D:$D,'Base Compendio BN UConc'!I:I,0)</f>
        <v>Agua Fría (Forestal Millalemu)</v>
      </c>
    </row>
    <row r="151" spans="1:16" ht="11.25" x14ac:dyDescent="0.2">
      <c r="A151" s="50">
        <v>155</v>
      </c>
      <c r="B151" s="51" t="s">
        <v>294</v>
      </c>
      <c r="C151" s="51" t="s">
        <v>42</v>
      </c>
      <c r="D151" s="31">
        <v>8</v>
      </c>
      <c r="E151" s="24" t="s">
        <v>43</v>
      </c>
      <c r="F151" s="24" t="s">
        <v>74</v>
      </c>
      <c r="G151" s="53">
        <f>_xlfn.XLOOKUP(m3arbol!$M151,'Base Compendio BN UConc'!D:D,'Base Compendio BN UConc'!J:J,0)</f>
        <v>20</v>
      </c>
      <c r="H151" s="31" t="str">
        <f>_xlfn.XLOOKUP(m3arbol!$M151,'Base Compendio BN UConc'!$D:$D,'Base Compendio BN UConc'!S:S,"s/i")</f>
        <v>VTsc</v>
      </c>
      <c r="I151" s="24" t="str">
        <f>_xlfn.XLOOKUP(m3arbol!$M151,'Base Compendio BN UConc'!$D:$D,'Base Compendio BN UConc'!Q:Q,0)</f>
        <v>Nuñez y Real</v>
      </c>
      <c r="J151" s="32" t="s">
        <v>352</v>
      </c>
      <c r="K151" s="33">
        <v>96</v>
      </c>
      <c r="L151" s="34">
        <v>1</v>
      </c>
      <c r="M151" s="32">
        <v>9601</v>
      </c>
      <c r="N151" s="24" t="s">
        <v>102</v>
      </c>
      <c r="O151" s="24"/>
      <c r="P151" s="24" t="str">
        <f>_xlfn.XLOOKUP(m3arbol!$M151,'Base Compendio BN UConc'!$D:$D,'Base Compendio BN UConc'!I:I,0)</f>
        <v>Agua Fría (Forestal Millalemu)</v>
      </c>
    </row>
    <row r="152" spans="1:16" ht="11.25" x14ac:dyDescent="0.2">
      <c r="A152" s="50">
        <v>156</v>
      </c>
      <c r="B152" s="51" t="s">
        <v>176</v>
      </c>
      <c r="C152" s="51" t="s">
        <v>42</v>
      </c>
      <c r="D152" s="31">
        <v>8</v>
      </c>
      <c r="E152" s="24" t="s">
        <v>43</v>
      </c>
      <c r="F152" s="24" t="s">
        <v>74</v>
      </c>
      <c r="G152" s="53">
        <f>_xlfn.XLOOKUP(m3arbol!$M152,'Base Compendio BN UConc'!D:D,'Base Compendio BN UConc'!J:J,0)</f>
        <v>0</v>
      </c>
      <c r="H152" s="31" t="str">
        <f>_xlfn.XLOOKUP(m3arbol!$M152,'Base Compendio BN UConc'!$D:$D,'Base Compendio BN UConc'!S:S,"s/i")</f>
        <v>s/i</v>
      </c>
      <c r="I152" s="24" t="str">
        <f>_xlfn.XLOOKUP(m3arbol!$M152,'Base Compendio BN UConc'!$D:$D,'Base Compendio BN UConc'!Q:Q,0)</f>
        <v>Rodríguez</v>
      </c>
      <c r="J152" s="32" t="s">
        <v>352</v>
      </c>
      <c r="K152" s="33">
        <v>96</v>
      </c>
      <c r="L152" s="34">
        <v>2</v>
      </c>
      <c r="M152" s="32">
        <v>9602</v>
      </c>
      <c r="N152" s="24" t="s">
        <v>102</v>
      </c>
      <c r="O152" s="24"/>
      <c r="P152" s="24" t="str">
        <f>_xlfn.XLOOKUP(m3arbol!$M152,'Base Compendio BN UConc'!$D:$D,'Base Compendio BN UConc'!I:I,0)</f>
        <v>San Fabián</v>
      </c>
    </row>
    <row r="153" spans="1:16" ht="11.25" x14ac:dyDescent="0.2">
      <c r="A153" s="50">
        <v>157</v>
      </c>
      <c r="B153" s="51" t="s">
        <v>156</v>
      </c>
      <c r="C153" s="51" t="s">
        <v>42</v>
      </c>
      <c r="D153" s="31">
        <v>8</v>
      </c>
      <c r="E153" s="24" t="s">
        <v>43</v>
      </c>
      <c r="F153" s="24" t="s">
        <v>74</v>
      </c>
      <c r="G153" s="53">
        <f>_xlfn.XLOOKUP(m3arbol!$M153,'Base Compendio BN UConc'!D:D,'Base Compendio BN UConc'!J:J,0)</f>
        <v>10</v>
      </c>
      <c r="H153" s="31" t="str">
        <f>_xlfn.XLOOKUP(m3arbol!$M153,'Base Compendio BN UConc'!$D:$D,'Base Compendio BN UConc'!S:S,"s/i")</f>
        <v>VTCc</v>
      </c>
      <c r="I153" s="24" t="str">
        <f>_xlfn.XLOOKUP(m3arbol!$M153,'Base Compendio BN UConc'!$D:$D,'Base Compendio BN UConc'!Q:Q,0)</f>
        <v>Quape, Emanuelli  y González</v>
      </c>
      <c r="J153" s="32" t="s">
        <v>352</v>
      </c>
      <c r="K153" s="33">
        <v>97</v>
      </c>
      <c r="L153" s="34">
        <v>1</v>
      </c>
      <c r="M153" s="32">
        <v>9701</v>
      </c>
      <c r="N153" s="24" t="s">
        <v>102</v>
      </c>
      <c r="O153" s="24"/>
      <c r="P153" s="24" t="str">
        <f>_xlfn.XLOOKUP(m3arbol!$M153,'Base Compendio BN UConc'!$D:$D,'Base Compendio BN UConc'!I:I,0)</f>
        <v>Nacimiento</v>
      </c>
    </row>
    <row r="154" spans="1:16" ht="11.25" x14ac:dyDescent="0.2">
      <c r="A154" s="50">
        <v>158</v>
      </c>
      <c r="B154" s="51" t="s">
        <v>295</v>
      </c>
      <c r="C154" s="51" t="s">
        <v>42</v>
      </c>
      <c r="D154" s="31">
        <v>8</v>
      </c>
      <c r="E154" s="24" t="s">
        <v>43</v>
      </c>
      <c r="F154" s="24" t="s">
        <v>74</v>
      </c>
      <c r="G154" s="53">
        <f>_xlfn.XLOOKUP(m3arbol!$M154,'Base Compendio BN UConc'!D:D,'Base Compendio BN UConc'!J:J,0)</f>
        <v>10</v>
      </c>
      <c r="H154" s="31" t="str">
        <f>_xlfn.XLOOKUP(m3arbol!$M154,'Base Compendio BN UConc'!$D:$D,'Base Compendio BN UConc'!S:S,"s/i")</f>
        <v>VTCc</v>
      </c>
      <c r="I154" s="24" t="str">
        <f>_xlfn.XLOOKUP(m3arbol!$M154,'Base Compendio BN UConc'!$D:$D,'Base Compendio BN UConc'!Q:Q,0)</f>
        <v>Quape, Emanuelli  y González</v>
      </c>
      <c r="J154" s="32" t="s">
        <v>352</v>
      </c>
      <c r="K154" s="33">
        <v>97</v>
      </c>
      <c r="L154" s="34">
        <v>2</v>
      </c>
      <c r="M154" s="32">
        <v>9702</v>
      </c>
      <c r="N154" s="24" t="s">
        <v>102</v>
      </c>
      <c r="O154" s="24"/>
      <c r="P154" s="24" t="str">
        <f>_xlfn.XLOOKUP(m3arbol!$M154,'Base Compendio BN UConc'!$D:$D,'Base Compendio BN UConc'!I:I,0)</f>
        <v>Quilleco</v>
      </c>
    </row>
    <row r="155" spans="1:16" ht="11.25" x14ac:dyDescent="0.2">
      <c r="A155" s="50">
        <v>159</v>
      </c>
      <c r="B155" s="51" t="s">
        <v>157</v>
      </c>
      <c r="C155" s="51" t="s">
        <v>42</v>
      </c>
      <c r="D155" s="31">
        <v>8</v>
      </c>
      <c r="E155" s="24" t="s">
        <v>43</v>
      </c>
      <c r="F155" s="24" t="s">
        <v>74</v>
      </c>
      <c r="G155" s="53">
        <f>_xlfn.XLOOKUP(m3arbol!$M155,'Base Compendio BN UConc'!D:D,'Base Compendio BN UConc'!J:J,0)</f>
        <v>10</v>
      </c>
      <c r="H155" s="31" t="str">
        <f>_xlfn.XLOOKUP(m3arbol!$M155,'Base Compendio BN UConc'!$D:$D,'Base Compendio BN UConc'!S:S,"s/i")</f>
        <v>VTCc</v>
      </c>
      <c r="I155" s="24" t="str">
        <f>_xlfn.XLOOKUP(m3arbol!$M155,'Base Compendio BN UConc'!$D:$D,'Base Compendio BN UConc'!Q:Q,0)</f>
        <v>Quape, Emanuelli  y González</v>
      </c>
      <c r="J155" s="32" t="s">
        <v>352</v>
      </c>
      <c r="K155" s="33">
        <v>98</v>
      </c>
      <c r="L155" s="34">
        <v>1</v>
      </c>
      <c r="M155" s="32">
        <v>9801</v>
      </c>
      <c r="N155" s="24" t="s">
        <v>102</v>
      </c>
      <c r="O155" s="24"/>
      <c r="P155" s="24" t="str">
        <f>_xlfn.XLOOKUP(m3arbol!$M155,'Base Compendio BN UConc'!$D:$D,'Base Compendio BN UConc'!I:I,0)</f>
        <v>Santa Bárbara</v>
      </c>
    </row>
    <row r="156" spans="1:16" ht="11.25" x14ac:dyDescent="0.2">
      <c r="A156" s="50">
        <v>160</v>
      </c>
      <c r="B156" s="51" t="s">
        <v>144</v>
      </c>
      <c r="C156" s="51" t="s">
        <v>42</v>
      </c>
      <c r="D156" s="31">
        <v>8</v>
      </c>
      <c r="E156" s="24" t="s">
        <v>43</v>
      </c>
      <c r="F156" s="24" t="s">
        <v>74</v>
      </c>
      <c r="G156" s="53">
        <f>_xlfn.XLOOKUP(m3arbol!$M156,'Base Compendio BN UConc'!D:D,'Base Compendio BN UConc'!J:J,0)</f>
        <v>10</v>
      </c>
      <c r="H156" s="31" t="str">
        <f>_xlfn.XLOOKUP(m3arbol!$M156,'Base Compendio BN UConc'!$D:$D,'Base Compendio BN UConc'!S:S,"s/i")</f>
        <v>VTCc</v>
      </c>
      <c r="I156" s="24" t="str">
        <f>_xlfn.XLOOKUP(m3arbol!$M156,'Base Compendio BN UConc'!$D:$D,'Base Compendio BN UConc'!Q:Q,0)</f>
        <v>Quape, Emanuelli  y González</v>
      </c>
      <c r="J156" s="32" t="s">
        <v>352</v>
      </c>
      <c r="K156" s="33">
        <v>98</v>
      </c>
      <c r="L156" s="34">
        <v>2</v>
      </c>
      <c r="M156" s="32">
        <v>9802</v>
      </c>
      <c r="N156" s="24" t="s">
        <v>102</v>
      </c>
      <c r="O156" s="24"/>
      <c r="P156" s="24" t="str">
        <f>_xlfn.XLOOKUP(m3arbol!$M156,'Base Compendio BN UConc'!$D:$D,'Base Compendio BN UConc'!I:I,0)</f>
        <v>Nacimiento, Quilleco y Santa Bárbara</v>
      </c>
    </row>
    <row r="157" spans="1:16" ht="11.25" x14ac:dyDescent="0.2">
      <c r="A157" s="50">
        <v>161</v>
      </c>
      <c r="B157" s="51" t="s">
        <v>213</v>
      </c>
      <c r="C157" s="51" t="s">
        <v>42</v>
      </c>
      <c r="D157" s="31" t="s">
        <v>96</v>
      </c>
      <c r="E157" s="24" t="s">
        <v>43</v>
      </c>
      <c r="F157" s="24" t="s">
        <v>74</v>
      </c>
      <c r="G157" s="53">
        <f>_xlfn.XLOOKUP(m3arbol!$M157,'Base Compendio BN UConc'!D:D,'Base Compendio BN UConc'!J:J,0)</f>
        <v>0</v>
      </c>
      <c r="H157" s="31" t="str">
        <f>_xlfn.XLOOKUP(m3arbol!$M157,'Base Compendio BN UConc'!$D:$D,'Base Compendio BN UConc'!S:S,"s/i")</f>
        <v>VTSc</v>
      </c>
      <c r="I157" s="24" t="str">
        <f>_xlfn.XLOOKUP(m3arbol!$M157,'Base Compendio BN UConc'!$D:$D,'Base Compendio BN UConc'!Q:Q,0)</f>
        <v>UACh</v>
      </c>
      <c r="J157" s="32" t="s">
        <v>352</v>
      </c>
      <c r="K157" s="33">
        <v>99</v>
      </c>
      <c r="L157" s="34">
        <v>1</v>
      </c>
      <c r="M157" s="32">
        <v>9901</v>
      </c>
      <c r="N157" s="24" t="s">
        <v>102</v>
      </c>
      <c r="O157" s="24"/>
      <c r="P157" s="24" t="str">
        <f>_xlfn.XLOOKUP(m3arbol!$M157,'Base Compendio BN UConc'!$D:$D,'Base Compendio BN UConc'!I:I,0)</f>
        <v>Cordillera de Nahuelbuta</v>
      </c>
    </row>
    <row r="158" spans="1:16" ht="11.25" x14ac:dyDescent="0.2">
      <c r="A158" s="50">
        <v>162</v>
      </c>
      <c r="B158" s="51" t="s">
        <v>296</v>
      </c>
      <c r="C158" s="51" t="s">
        <v>42</v>
      </c>
      <c r="D158" s="31">
        <v>9</v>
      </c>
      <c r="E158" s="24" t="s">
        <v>43</v>
      </c>
      <c r="F158" s="24" t="s">
        <v>74</v>
      </c>
      <c r="G158" s="53">
        <f>_xlfn.XLOOKUP(m3arbol!$M158,'Base Compendio BN UConc'!D:D,'Base Compendio BN UConc'!J:J,0)</f>
        <v>10</v>
      </c>
      <c r="H158" s="31" t="str">
        <f>_xlfn.XLOOKUP(m3arbol!$M158,'Base Compendio BN UConc'!$D:$D,'Base Compendio BN UConc'!S:S,"s/i")</f>
        <v>VTsc</v>
      </c>
      <c r="I158" s="24" t="str">
        <f>_xlfn.XLOOKUP(m3arbol!$M158,'Base Compendio BN UConc'!$D:$D,'Base Compendio BN UConc'!Q:Q,0)</f>
        <v>Nuñez y Real</v>
      </c>
      <c r="J158" s="32" t="s">
        <v>352</v>
      </c>
      <c r="K158" s="33">
        <v>99</v>
      </c>
      <c r="L158" s="34">
        <v>2</v>
      </c>
      <c r="M158" s="32">
        <v>9902</v>
      </c>
      <c r="N158" s="24" t="s">
        <v>102</v>
      </c>
      <c r="O158" s="24"/>
      <c r="P158" s="24" t="str">
        <f>_xlfn.XLOOKUP(m3arbol!$M158,'Base Compendio BN UConc'!$D:$D,'Base Compendio BN UConc'!I:I,0)</f>
        <v>Nueva Etruria</v>
      </c>
    </row>
    <row r="159" spans="1:16" ht="11.25" x14ac:dyDescent="0.2">
      <c r="A159" s="50">
        <v>163</v>
      </c>
      <c r="B159" s="51" t="s">
        <v>297</v>
      </c>
      <c r="C159" s="51" t="s">
        <v>42</v>
      </c>
      <c r="D159" s="31">
        <v>9</v>
      </c>
      <c r="E159" s="24" t="s">
        <v>43</v>
      </c>
      <c r="F159" s="24" t="s">
        <v>74</v>
      </c>
      <c r="G159" s="53">
        <f>_xlfn.XLOOKUP(m3arbol!$M159,'Base Compendio BN UConc'!D:D,'Base Compendio BN UConc'!J:J,0)</f>
        <v>10</v>
      </c>
      <c r="H159" s="31" t="str">
        <f>_xlfn.XLOOKUP(m3arbol!$M159,'Base Compendio BN UConc'!$D:$D,'Base Compendio BN UConc'!S:S,"s/i")</f>
        <v>VTsc</v>
      </c>
      <c r="I159" s="24" t="str">
        <f>_xlfn.XLOOKUP(m3arbol!$M159,'Base Compendio BN UConc'!$D:$D,'Base Compendio BN UConc'!Q:Q,0)</f>
        <v>Nuñez y Real</v>
      </c>
      <c r="J159" s="32" t="s">
        <v>352</v>
      </c>
      <c r="K159" s="33">
        <v>100</v>
      </c>
      <c r="L159" s="34">
        <v>1</v>
      </c>
      <c r="M159" s="32">
        <v>10001</v>
      </c>
      <c r="N159" s="24" t="s">
        <v>102</v>
      </c>
      <c r="O159" s="24"/>
      <c r="P159" s="24" t="str">
        <f>_xlfn.XLOOKUP(m3arbol!$M159,'Base Compendio BN UConc'!$D:$D,'Base Compendio BN UConc'!I:I,0)</f>
        <v>Nueva Etruria</v>
      </c>
    </row>
    <row r="160" spans="1:16" ht="11.25" x14ac:dyDescent="0.2">
      <c r="A160" s="50">
        <v>164</v>
      </c>
      <c r="B160" s="51" t="s">
        <v>372</v>
      </c>
      <c r="C160" s="51" t="s">
        <v>42</v>
      </c>
      <c r="D160" s="31">
        <v>9</v>
      </c>
      <c r="E160" s="24" t="s">
        <v>43</v>
      </c>
      <c r="F160" s="24" t="s">
        <v>74</v>
      </c>
      <c r="G160" s="53">
        <f>_xlfn.XLOOKUP(m3arbol!$M160,'Base Compendio BN UConc'!D:D,'Base Compendio BN UConc'!J:J,0)</f>
        <v>0</v>
      </c>
      <c r="H160" s="31" t="str">
        <f>_xlfn.XLOOKUP(m3arbol!$M160,'Base Compendio BN UConc'!$D:$D,'Base Compendio BN UConc'!S:S,"s/i")</f>
        <v>VTsc</v>
      </c>
      <c r="I160" s="24" t="str">
        <f>_xlfn.XLOOKUP(m3arbol!$M160,'Base Compendio BN UConc'!$D:$D,'Base Compendio BN UConc'!Q:Q,0)</f>
        <v>Nuñez y Real</v>
      </c>
      <c r="J160" s="32" t="s">
        <v>352</v>
      </c>
      <c r="K160" s="33">
        <v>100</v>
      </c>
      <c r="L160" s="34">
        <v>2</v>
      </c>
      <c r="M160" s="32">
        <v>10002</v>
      </c>
      <c r="N160" s="24" t="s">
        <v>102</v>
      </c>
      <c r="O160" s="24"/>
      <c r="P160" s="24" t="str">
        <f>_xlfn.XLOOKUP(m3arbol!$M160,'Base Compendio BN UConc'!$D:$D,'Base Compendio BN UConc'!I:I,0)</f>
        <v>Nueva Etruria</v>
      </c>
    </row>
    <row r="161" spans="1:16" ht="11.25" x14ac:dyDescent="0.2">
      <c r="A161" s="50">
        <v>165</v>
      </c>
      <c r="B161" s="51" t="s">
        <v>298</v>
      </c>
      <c r="C161" s="51" t="s">
        <v>42</v>
      </c>
      <c r="D161" s="31">
        <v>9</v>
      </c>
      <c r="E161" s="24" t="s">
        <v>43</v>
      </c>
      <c r="F161" s="24" t="s">
        <v>74</v>
      </c>
      <c r="G161" s="53">
        <f>_xlfn.XLOOKUP(m3arbol!$M161,'Base Compendio BN UConc'!D:D,'Base Compendio BN UConc'!J:J,0)</f>
        <v>0</v>
      </c>
      <c r="H161" s="31" t="str">
        <f>_xlfn.XLOOKUP(m3arbol!$M161,'Base Compendio BN UConc'!$D:$D,'Base Compendio BN UConc'!S:S,"s/i")</f>
        <v>VTSc</v>
      </c>
      <c r="I161" s="24" t="str">
        <f>_xlfn.XLOOKUP(m3arbol!$M161,'Base Compendio BN UConc'!$D:$D,'Base Compendio BN UConc'!Q:Q,0)</f>
        <v>UACh</v>
      </c>
      <c r="J161" s="32" t="s">
        <v>352</v>
      </c>
      <c r="K161" s="33">
        <v>101</v>
      </c>
      <c r="L161" s="34">
        <v>1</v>
      </c>
      <c r="M161" s="32">
        <v>10101</v>
      </c>
      <c r="N161" s="24" t="s">
        <v>102</v>
      </c>
      <c r="O161" s="24"/>
      <c r="P161" s="24" t="str">
        <f>_xlfn.XLOOKUP(m3arbol!$M161,'Base Compendio BN UConc'!$D:$D,'Base Compendio BN UConc'!I:I,0)</f>
        <v>Sector Plazuela</v>
      </c>
    </row>
    <row r="162" spans="1:16" ht="11.25" x14ac:dyDescent="0.2">
      <c r="A162" s="50">
        <v>166</v>
      </c>
      <c r="B162" s="51" t="s">
        <v>299</v>
      </c>
      <c r="C162" s="51" t="s">
        <v>42</v>
      </c>
      <c r="D162" s="31">
        <v>9</v>
      </c>
      <c r="E162" s="24" t="s">
        <v>43</v>
      </c>
      <c r="F162" s="24" t="s">
        <v>74</v>
      </c>
      <c r="G162" s="53">
        <f>_xlfn.XLOOKUP(m3arbol!$M162,'Base Compendio BN UConc'!D:D,'Base Compendio BN UConc'!J:J,0)</f>
        <v>0</v>
      </c>
      <c r="H162" s="31" t="str">
        <f>_xlfn.XLOOKUP(m3arbol!$M162,'Base Compendio BN UConc'!$D:$D,'Base Compendio BN UConc'!S:S,"s/i")</f>
        <v>VTCc</v>
      </c>
      <c r="I162" s="24" t="str">
        <f>_xlfn.XLOOKUP(m3arbol!$M162,'Base Compendio BN UConc'!$D:$D,'Base Compendio BN UConc'!Q:Q,0)</f>
        <v>JICA</v>
      </c>
      <c r="J162" s="32" t="s">
        <v>352</v>
      </c>
      <c r="K162" s="33">
        <v>101</v>
      </c>
      <c r="L162" s="34">
        <v>2</v>
      </c>
      <c r="M162" s="32">
        <v>10102</v>
      </c>
      <c r="N162" s="24" t="s">
        <v>102</v>
      </c>
      <c r="O162" s="24"/>
      <c r="P162" s="24" t="str">
        <f>_xlfn.XLOOKUP(m3arbol!$M162,'Base Compendio BN UConc'!$D:$D,'Base Compendio BN UConc'!I:I,0)</f>
        <v>Reserva Forestal Malleco</v>
      </c>
    </row>
    <row r="163" spans="1:16" ht="11.25" x14ac:dyDescent="0.2">
      <c r="A163" s="50">
        <v>167</v>
      </c>
      <c r="B163" s="51" t="s">
        <v>300</v>
      </c>
      <c r="C163" s="51" t="s">
        <v>42</v>
      </c>
      <c r="D163" s="31">
        <v>9</v>
      </c>
      <c r="E163" s="24" t="s">
        <v>43</v>
      </c>
      <c r="F163" s="24" t="s">
        <v>74</v>
      </c>
      <c r="G163" s="53">
        <f>_xlfn.XLOOKUP(m3arbol!$M163,'Base Compendio BN UConc'!D:D,'Base Compendio BN UConc'!J:J,0)</f>
        <v>0</v>
      </c>
      <c r="H163" s="31" t="str">
        <f>_xlfn.XLOOKUP(m3arbol!$M163,'Base Compendio BN UConc'!$D:$D,'Base Compendio BN UConc'!S:S,"s/i")</f>
        <v>VTSc</v>
      </c>
      <c r="I163" s="24" t="str">
        <f>_xlfn.XLOOKUP(m3arbol!$M163,'Base Compendio BN UConc'!$D:$D,'Base Compendio BN UConc'!Q:Q,0)</f>
        <v>Puente et al.</v>
      </c>
      <c r="J163" s="32" t="s">
        <v>352</v>
      </c>
      <c r="K163" s="33">
        <v>102</v>
      </c>
      <c r="L163" s="34">
        <v>1</v>
      </c>
      <c r="M163" s="32">
        <v>10201</v>
      </c>
      <c r="N163" s="24" t="s">
        <v>102</v>
      </c>
      <c r="O163" s="24"/>
      <c r="P163" s="24" t="str">
        <f>_xlfn.XLOOKUP(m3arbol!$M163,'Base Compendio BN UConc'!$D:$D,'Base Compendio BN UConc'!I:I,0)</f>
        <v>Jauja - Pirihueico</v>
      </c>
    </row>
    <row r="164" spans="1:16" ht="11.25" x14ac:dyDescent="0.2">
      <c r="A164" s="50">
        <v>168</v>
      </c>
      <c r="B164" s="51" t="s">
        <v>301</v>
      </c>
      <c r="C164" s="51" t="s">
        <v>42</v>
      </c>
      <c r="D164" s="31">
        <v>9</v>
      </c>
      <c r="E164" s="24" t="s">
        <v>43</v>
      </c>
      <c r="F164" s="24" t="s">
        <v>74</v>
      </c>
      <c r="G164" s="53">
        <f>_xlfn.XLOOKUP(m3arbol!$M164,'Base Compendio BN UConc'!D:D,'Base Compendio BN UConc'!J:J,0)</f>
        <v>0</v>
      </c>
      <c r="H164" s="31" t="str">
        <f>_xlfn.XLOOKUP(m3arbol!$M164,'Base Compendio BN UConc'!$D:$D,'Base Compendio BN UConc'!S:S,"s/i")</f>
        <v>VTSc</v>
      </c>
      <c r="I164" s="24" t="str">
        <f>_xlfn.XLOOKUP(m3arbol!$M164,'Base Compendio BN UConc'!$D:$D,'Base Compendio BN UConc'!Q:Q,0)</f>
        <v>Puente et al.</v>
      </c>
      <c r="J164" s="32" t="s">
        <v>352</v>
      </c>
      <c r="K164" s="33">
        <v>102</v>
      </c>
      <c r="L164" s="34">
        <v>2</v>
      </c>
      <c r="M164" s="32">
        <v>10202</v>
      </c>
      <c r="N164" s="24" t="s">
        <v>102</v>
      </c>
      <c r="O164" s="24"/>
      <c r="P164" s="24" t="str">
        <f>_xlfn.XLOOKUP(m3arbol!$M164,'Base Compendio BN UConc'!$D:$D,'Base Compendio BN UConc'!I:I,0)</f>
        <v>Pirihueico</v>
      </c>
    </row>
    <row r="165" spans="1:16" ht="11.25" x14ac:dyDescent="0.2">
      <c r="A165" s="50">
        <v>169</v>
      </c>
      <c r="B165" s="51" t="s">
        <v>177</v>
      </c>
      <c r="C165" s="51" t="s">
        <v>42</v>
      </c>
      <c r="D165" s="31">
        <v>10</v>
      </c>
      <c r="E165" s="24" t="s">
        <v>43</v>
      </c>
      <c r="F165" s="24" t="s">
        <v>17</v>
      </c>
      <c r="G165" s="53">
        <f>_xlfn.XLOOKUP(m3arbol!$M165,'Base Compendio BN UConc'!D:D,'Base Compendio BN UConc'!J:J,0)</f>
        <v>0</v>
      </c>
      <c r="H165" s="31" t="str">
        <f>_xlfn.XLOOKUP(m3arbol!$M165,'Base Compendio BN UConc'!$D:$D,'Base Compendio BN UConc'!S:S,"s/i")</f>
        <v>VTSc</v>
      </c>
      <c r="I165" s="24" t="str">
        <f>_xlfn.XLOOKUP(m3arbol!$M165,'Base Compendio BN UConc'!$D:$D,'Base Compendio BN UConc'!Q:Q,0)</f>
        <v>Cubillos</v>
      </c>
      <c r="J165" s="32" t="s">
        <v>352</v>
      </c>
      <c r="K165" s="33">
        <v>103</v>
      </c>
      <c r="L165" s="34">
        <v>1</v>
      </c>
      <c r="M165" s="32">
        <v>10301</v>
      </c>
      <c r="N165" s="24" t="s">
        <v>102</v>
      </c>
      <c r="O165" s="24"/>
      <c r="P165" s="24" t="str">
        <f>_xlfn.XLOOKUP(m3arbol!$M165,'Base Compendio BN UConc'!$D:$D,'Base Compendio BN UConc'!I:I,0)</f>
        <v>Area de Neltume</v>
      </c>
    </row>
    <row r="166" spans="1:16" ht="11.25" x14ac:dyDescent="0.2">
      <c r="A166" s="50">
        <v>170</v>
      </c>
      <c r="B166" s="51" t="s">
        <v>134</v>
      </c>
      <c r="C166" s="51" t="s">
        <v>42</v>
      </c>
      <c r="D166" s="31">
        <v>10</v>
      </c>
      <c r="E166" s="24" t="s">
        <v>43</v>
      </c>
      <c r="F166" s="24" t="s">
        <v>74</v>
      </c>
      <c r="G166" s="53">
        <f>_xlfn.XLOOKUP(m3arbol!$M166,'Base Compendio BN UConc'!D:D,'Base Compendio BN UConc'!J:J,0)</f>
        <v>0</v>
      </c>
      <c r="H166" s="31" t="str">
        <f>_xlfn.XLOOKUP(m3arbol!$M166,'Base Compendio BN UConc'!$D:$D,'Base Compendio BN UConc'!S:S,"s/i")</f>
        <v>VSSc</v>
      </c>
      <c r="I166" s="24" t="str">
        <f>_xlfn.XLOOKUP(m3arbol!$M166,'Base Compendio BN UConc'!$D:$D,'Base Compendio BN UConc'!Q:Q,0)</f>
        <v>Grosse y Cubillos</v>
      </c>
      <c r="J166" s="32" t="s">
        <v>352</v>
      </c>
      <c r="K166" s="33">
        <v>103</v>
      </c>
      <c r="L166" s="34">
        <v>2</v>
      </c>
      <c r="M166" s="32">
        <v>10302</v>
      </c>
      <c r="N166" s="24" t="s">
        <v>102</v>
      </c>
      <c r="O166" s="24"/>
      <c r="P166" s="24" t="str">
        <f>_xlfn.XLOOKUP(m3arbol!$M166,'Base Compendio BN UConc'!$D:$D,'Base Compendio BN UConc'!I:I,0)</f>
        <v>Area de Neltume</v>
      </c>
    </row>
    <row r="167" spans="1:16" ht="11.25" x14ac:dyDescent="0.2">
      <c r="A167" s="50">
        <v>171</v>
      </c>
      <c r="B167" s="51" t="s">
        <v>223</v>
      </c>
      <c r="C167" s="51" t="s">
        <v>42</v>
      </c>
      <c r="D167" s="31">
        <v>10</v>
      </c>
      <c r="E167" s="24" t="s">
        <v>43</v>
      </c>
      <c r="F167" s="24" t="s">
        <v>17</v>
      </c>
      <c r="G167" s="53">
        <f>_xlfn.XLOOKUP(m3arbol!$M167,'Base Compendio BN UConc'!D:D,'Base Compendio BN UConc'!J:J,0)</f>
        <v>0</v>
      </c>
      <c r="H167" s="31" t="str">
        <f>_xlfn.XLOOKUP(m3arbol!$M167,'Base Compendio BN UConc'!$D:$D,'Base Compendio BN UConc'!S:S,"s/i")</f>
        <v>VSSc</v>
      </c>
      <c r="I167" s="24" t="str">
        <f>_xlfn.XLOOKUP(m3arbol!$M167,'Base Compendio BN UConc'!$D:$D,'Base Compendio BN UConc'!Q:Q,0)</f>
        <v>Corti</v>
      </c>
      <c r="J167" s="32" t="s">
        <v>352</v>
      </c>
      <c r="K167" s="33">
        <v>104</v>
      </c>
      <c r="L167" s="34">
        <v>1</v>
      </c>
      <c r="M167" s="32">
        <v>10401</v>
      </c>
      <c r="N167" s="24" t="s">
        <v>102</v>
      </c>
      <c r="O167" s="24"/>
      <c r="P167" s="24" t="str">
        <f>_xlfn.XLOOKUP(m3arbol!$M167,'Base Compendio BN UConc'!$D:$D,'Base Compendio BN UConc'!I:I,0)</f>
        <v>Predio Aillapán</v>
      </c>
    </row>
    <row r="168" spans="1:16" ht="11.25" x14ac:dyDescent="0.2">
      <c r="A168" s="50">
        <v>172</v>
      </c>
      <c r="B168" s="51" t="s">
        <v>224</v>
      </c>
      <c r="C168" s="51" t="s">
        <v>42</v>
      </c>
      <c r="D168" s="31">
        <v>10</v>
      </c>
      <c r="E168" s="24" t="s">
        <v>43</v>
      </c>
      <c r="F168" s="24" t="s">
        <v>17</v>
      </c>
      <c r="G168" s="53">
        <f>_xlfn.XLOOKUP(m3arbol!$M168,'Base Compendio BN UConc'!D:D,'Base Compendio BN UConc'!J:J,0)</f>
        <v>0</v>
      </c>
      <c r="H168" s="31" t="str">
        <f>_xlfn.XLOOKUP(m3arbol!$M168,'Base Compendio BN UConc'!$D:$D,'Base Compendio BN UConc'!S:S,"s/i")</f>
        <v>VTSc</v>
      </c>
      <c r="I168" s="24" t="str">
        <f>_xlfn.XLOOKUP(m3arbol!$M168,'Base Compendio BN UConc'!$D:$D,'Base Compendio BN UConc'!Q:Q,0)</f>
        <v>Kawas</v>
      </c>
      <c r="J168" s="32" t="s">
        <v>352</v>
      </c>
      <c r="K168" s="33">
        <v>104</v>
      </c>
      <c r="L168" s="34">
        <v>2</v>
      </c>
      <c r="M168" s="32">
        <v>10402</v>
      </c>
      <c r="N168" s="24" t="s">
        <v>102</v>
      </c>
      <c r="O168" s="24"/>
      <c r="P168" s="24" t="str">
        <f>_xlfn.XLOOKUP(m3arbol!$M168,'Base Compendio BN UConc'!$D:$D,'Base Compendio BN UConc'!I:I,0)</f>
        <v>Provincias de Osorno y Llanquihue</v>
      </c>
    </row>
    <row r="169" spans="1:16" ht="11.25" x14ac:dyDescent="0.2">
      <c r="A169" s="50">
        <v>173</v>
      </c>
      <c r="B169" s="51" t="s">
        <v>177</v>
      </c>
      <c r="C169" s="51" t="s">
        <v>42</v>
      </c>
      <c r="D169" s="31">
        <v>10</v>
      </c>
      <c r="E169" s="24" t="s">
        <v>43</v>
      </c>
      <c r="F169" s="24" t="s">
        <v>74</v>
      </c>
      <c r="G169" s="53">
        <f>_xlfn.XLOOKUP(m3arbol!$M169,'Base Compendio BN UConc'!D:D,'Base Compendio BN UConc'!J:J,0)</f>
        <v>0</v>
      </c>
      <c r="H169" s="31" t="str">
        <f>_xlfn.XLOOKUP(m3arbol!$M169,'Base Compendio BN UConc'!$D:$D,'Base Compendio BN UConc'!S:S,"s/i")</f>
        <v>VSSc</v>
      </c>
      <c r="I169" s="24" t="str">
        <f>_xlfn.XLOOKUP(m3arbol!$M169,'Base Compendio BN UConc'!$D:$D,'Base Compendio BN UConc'!Q:Q,0)</f>
        <v>Grosse y Cubillos</v>
      </c>
      <c r="J169" s="32" t="s">
        <v>352</v>
      </c>
      <c r="K169" s="33">
        <v>105</v>
      </c>
      <c r="L169" s="34">
        <v>1</v>
      </c>
      <c r="M169" s="32">
        <v>10501</v>
      </c>
      <c r="N169" s="24" t="s">
        <v>102</v>
      </c>
      <c r="O169" s="24"/>
      <c r="P169" s="24" t="str">
        <f>_xlfn.XLOOKUP(m3arbol!$M169,'Base Compendio BN UConc'!$D:$D,'Base Compendio BN UConc'!I:I,0)</f>
        <v>Area de Neltume</v>
      </c>
    </row>
    <row r="170" spans="1:16" ht="11.25" x14ac:dyDescent="0.2">
      <c r="A170" s="50">
        <v>174</v>
      </c>
      <c r="B170" s="51" t="s">
        <v>135</v>
      </c>
      <c r="C170" s="51" t="s">
        <v>44</v>
      </c>
      <c r="D170" s="31">
        <v>9</v>
      </c>
      <c r="E170" s="24" t="s">
        <v>45</v>
      </c>
      <c r="F170" s="24" t="s">
        <v>74</v>
      </c>
      <c r="G170" s="53">
        <f>_xlfn.XLOOKUP(m3arbol!$M170,'Base Compendio BN UConc'!D:D,'Base Compendio BN UConc'!J:J,0)</f>
        <v>10</v>
      </c>
      <c r="H170" s="31" t="str">
        <f>_xlfn.XLOOKUP(m3arbol!$M170,'Base Compendio BN UConc'!$D:$D,'Base Compendio BN UConc'!S:S,"s/i")</f>
        <v>VTsc</v>
      </c>
      <c r="I170" s="24" t="str">
        <f>_xlfn.XLOOKUP(m3arbol!$M170,'Base Compendio BN UConc'!$D:$D,'Base Compendio BN UConc'!Q:Q,0)</f>
        <v>Nuñez y Real</v>
      </c>
      <c r="J170" s="32" t="s">
        <v>352</v>
      </c>
      <c r="K170" s="33">
        <v>105</v>
      </c>
      <c r="L170" s="34">
        <v>2</v>
      </c>
      <c r="M170" s="32">
        <v>10502</v>
      </c>
      <c r="N170" s="24" t="s">
        <v>102</v>
      </c>
      <c r="O170" s="24"/>
      <c r="P170" s="24" t="str">
        <f>_xlfn.XLOOKUP(m3arbol!$M170,'Base Compendio BN UConc'!$D:$D,'Base Compendio BN UConc'!I:I,0)</f>
        <v>Nueva Etruria</v>
      </c>
    </row>
    <row r="171" spans="1:16" ht="11.25" x14ac:dyDescent="0.2">
      <c r="A171" s="50">
        <v>175</v>
      </c>
      <c r="B171" s="51" t="s">
        <v>136</v>
      </c>
      <c r="C171" s="51" t="s">
        <v>44</v>
      </c>
      <c r="D171" s="31">
        <v>9</v>
      </c>
      <c r="E171" s="24" t="s">
        <v>45</v>
      </c>
      <c r="F171" s="24" t="s">
        <v>74</v>
      </c>
      <c r="G171" s="53">
        <f>_xlfn.XLOOKUP(m3arbol!$M171,'Base Compendio BN UConc'!D:D,'Base Compendio BN UConc'!J:J,0)</f>
        <v>0</v>
      </c>
      <c r="H171" s="31" t="str">
        <f>_xlfn.XLOOKUP(m3arbol!$M171,'Base Compendio BN UConc'!$D:$D,'Base Compendio BN UConc'!S:S,"s/i")</f>
        <v>VTsc</v>
      </c>
      <c r="I171" s="24" t="str">
        <f>_xlfn.XLOOKUP(m3arbol!$M171,'Base Compendio BN UConc'!$D:$D,'Base Compendio BN UConc'!Q:Q,0)</f>
        <v>Nuñez y Real</v>
      </c>
      <c r="J171" s="32" t="s">
        <v>352</v>
      </c>
      <c r="K171" s="33">
        <v>106</v>
      </c>
      <c r="L171" s="34">
        <v>1</v>
      </c>
      <c r="M171" s="32">
        <v>10601</v>
      </c>
      <c r="N171" s="24" t="s">
        <v>102</v>
      </c>
      <c r="O171" s="24"/>
      <c r="P171" s="24" t="str">
        <f>_xlfn.XLOOKUP(m3arbol!$M171,'Base Compendio BN UConc'!$D:$D,'Base Compendio BN UConc'!I:I,0)</f>
        <v>Nueva Etruria</v>
      </c>
    </row>
    <row r="172" spans="1:16" ht="11.25" x14ac:dyDescent="0.2">
      <c r="A172" s="50">
        <v>176</v>
      </c>
      <c r="B172" s="51" t="s">
        <v>137</v>
      </c>
      <c r="C172" s="51" t="s">
        <v>46</v>
      </c>
      <c r="D172" s="31">
        <v>7</v>
      </c>
      <c r="E172" s="24" t="s">
        <v>47</v>
      </c>
      <c r="F172" s="24" t="s">
        <v>74</v>
      </c>
      <c r="G172" s="53">
        <f>_xlfn.XLOOKUP(m3arbol!$M172,'Base Compendio BN UConc'!D:D,'Base Compendio BN UConc'!J:J,0)</f>
        <v>0</v>
      </c>
      <c r="H172" s="31" t="str">
        <f>_xlfn.XLOOKUP(m3arbol!$M172,'Base Compendio BN UConc'!$D:$D,'Base Compendio BN UConc'!S:S,"s/i")</f>
        <v>s/i</v>
      </c>
      <c r="I172" s="24" t="str">
        <f>_xlfn.XLOOKUP(m3arbol!$M172,'Base Compendio BN UConc'!$D:$D,'Base Compendio BN UConc'!Q:Q,0)</f>
        <v>Donoso</v>
      </c>
      <c r="J172" s="32" t="s">
        <v>352</v>
      </c>
      <c r="K172" s="33">
        <v>106</v>
      </c>
      <c r="L172" s="34">
        <v>2</v>
      </c>
      <c r="M172" s="32">
        <v>10602</v>
      </c>
      <c r="N172" s="24" t="s">
        <v>102</v>
      </c>
      <c r="O172" s="24"/>
      <c r="P172" s="24" t="str">
        <f>_xlfn.XLOOKUP(m3arbol!$M172,'Base Compendio BN UConc'!$D:$D,'Base Compendio BN UConc'!I:I,0)</f>
        <v>Radal - Picazo Alto</v>
      </c>
    </row>
    <row r="173" spans="1:16" ht="11.25" x14ac:dyDescent="0.2">
      <c r="A173" s="50">
        <v>177</v>
      </c>
      <c r="B173" s="51" t="s">
        <v>138</v>
      </c>
      <c r="C173" s="51" t="s">
        <v>48</v>
      </c>
      <c r="D173" s="31">
        <v>7</v>
      </c>
      <c r="E173" s="24" t="s">
        <v>49</v>
      </c>
      <c r="F173" s="24" t="s">
        <v>74</v>
      </c>
      <c r="G173" s="53">
        <f>_xlfn.XLOOKUP(m3arbol!$M173,'Base Compendio BN UConc'!D:D,'Base Compendio BN UConc'!J:J,0)</f>
        <v>0</v>
      </c>
      <c r="H173" s="31" t="str">
        <f>_xlfn.XLOOKUP(m3arbol!$M173,'Base Compendio BN UConc'!$D:$D,'Base Compendio BN UConc'!S:S,"s/i")</f>
        <v>VTCc</v>
      </c>
      <c r="I173" s="24" t="str">
        <f>_xlfn.XLOOKUP(m3arbol!$M173,'Base Compendio BN UConc'!$D:$D,'Base Compendio BN UConc'!Q:Q,0)</f>
        <v>Donoso</v>
      </c>
      <c r="J173" s="32" t="s">
        <v>352</v>
      </c>
      <c r="K173" s="33">
        <v>107</v>
      </c>
      <c r="L173" s="34">
        <v>1</v>
      </c>
      <c r="M173" s="32">
        <v>10701</v>
      </c>
      <c r="N173" s="24" t="s">
        <v>102</v>
      </c>
      <c r="O173" s="24"/>
      <c r="P173" s="24" t="str">
        <f>_xlfn.XLOOKUP(m3arbol!$M173,'Base Compendio BN UConc'!$D:$D,'Base Compendio BN UConc'!I:I,0)</f>
        <v>Radal 7 Tazas</v>
      </c>
    </row>
    <row r="174" spans="1:16" ht="11.25" x14ac:dyDescent="0.2">
      <c r="A174" s="50">
        <v>178</v>
      </c>
      <c r="B174" s="51" t="s">
        <v>139</v>
      </c>
      <c r="C174" s="51" t="s">
        <v>48</v>
      </c>
      <c r="D174" s="31">
        <v>7</v>
      </c>
      <c r="E174" s="24" t="s">
        <v>49</v>
      </c>
      <c r="F174" s="24" t="s">
        <v>74</v>
      </c>
      <c r="G174" s="53">
        <f>_xlfn.XLOOKUP(m3arbol!$M174,'Base Compendio BN UConc'!D:D,'Base Compendio BN UConc'!J:J,0)</f>
        <v>0</v>
      </c>
      <c r="H174" s="31" t="str">
        <f>_xlfn.XLOOKUP(m3arbol!$M174,'Base Compendio BN UConc'!$D:$D,'Base Compendio BN UConc'!S:S,"s/i")</f>
        <v>VTCc</v>
      </c>
      <c r="I174" s="24" t="str">
        <f>_xlfn.XLOOKUP(m3arbol!$M174,'Base Compendio BN UConc'!$D:$D,'Base Compendio BN UConc'!Q:Q,0)</f>
        <v>Donoso</v>
      </c>
      <c r="J174" s="32" t="s">
        <v>352</v>
      </c>
      <c r="K174" s="33">
        <v>107</v>
      </c>
      <c r="L174" s="34">
        <v>2</v>
      </c>
      <c r="M174" s="32">
        <v>10702</v>
      </c>
      <c r="N174" s="24" t="s">
        <v>102</v>
      </c>
      <c r="O174" s="24"/>
      <c r="P174" s="24" t="str">
        <f>_xlfn.XLOOKUP(m3arbol!$M174,'Base Compendio BN UConc'!$D:$D,'Base Compendio BN UConc'!I:I,0)</f>
        <v>Radal 7 Tazas</v>
      </c>
    </row>
    <row r="175" spans="1:16" ht="11.25" x14ac:dyDescent="0.2">
      <c r="A175" s="50">
        <v>179</v>
      </c>
      <c r="B175" s="51" t="s">
        <v>138</v>
      </c>
      <c r="C175" s="51" t="s">
        <v>48</v>
      </c>
      <c r="D175" s="31">
        <v>7</v>
      </c>
      <c r="E175" s="24" t="s">
        <v>49</v>
      </c>
      <c r="F175" s="24" t="s">
        <v>74</v>
      </c>
      <c r="G175" s="53">
        <f>_xlfn.XLOOKUP(m3arbol!$M175,'Base Compendio BN UConc'!D:D,'Base Compendio BN UConc'!J:J,0)</f>
        <v>0</v>
      </c>
      <c r="H175" s="31" t="str">
        <f>_xlfn.XLOOKUP(m3arbol!$M175,'Base Compendio BN UConc'!$D:$D,'Base Compendio BN UConc'!S:S,"s/i")</f>
        <v>VTCc</v>
      </c>
      <c r="I175" s="24" t="str">
        <f>_xlfn.XLOOKUP(m3arbol!$M175,'Base Compendio BN UConc'!$D:$D,'Base Compendio BN UConc'!Q:Q,0)</f>
        <v>Donoso</v>
      </c>
      <c r="J175" s="32" t="s">
        <v>352</v>
      </c>
      <c r="K175" s="33">
        <v>108</v>
      </c>
      <c r="L175" s="34">
        <v>1</v>
      </c>
      <c r="M175" s="32">
        <v>10801</v>
      </c>
      <c r="N175" s="24" t="s">
        <v>102</v>
      </c>
      <c r="O175" s="24"/>
      <c r="P175" s="24" t="str">
        <f>_xlfn.XLOOKUP(m3arbol!$M175,'Base Compendio BN UConc'!$D:$D,'Base Compendio BN UConc'!I:I,0)</f>
        <v>Radal 7 Tazas</v>
      </c>
    </row>
    <row r="176" spans="1:16" ht="11.25" x14ac:dyDescent="0.2">
      <c r="A176" s="50">
        <v>180</v>
      </c>
      <c r="B176" s="51" t="s">
        <v>309</v>
      </c>
      <c r="C176" s="51" t="s">
        <v>48</v>
      </c>
      <c r="D176" s="31">
        <v>8</v>
      </c>
      <c r="E176" s="24" t="s">
        <v>49</v>
      </c>
      <c r="F176" s="24" t="s">
        <v>74</v>
      </c>
      <c r="G176" s="53">
        <f>_xlfn.XLOOKUP(m3arbol!$M176,'Base Compendio BN UConc'!D:D,'Base Compendio BN UConc'!J:J,0)</f>
        <v>10</v>
      </c>
      <c r="H176" s="31" t="str">
        <f>_xlfn.XLOOKUP(m3arbol!$M176,'Base Compendio BN UConc'!$D:$D,'Base Compendio BN UConc'!S:S,"s/i")</f>
        <v>VSSc</v>
      </c>
      <c r="I176" s="24" t="str">
        <f>_xlfn.XLOOKUP(m3arbol!$M176,'Base Compendio BN UConc'!$D:$D,'Base Compendio BN UConc'!Q:Q,0)</f>
        <v>Emanuelli</v>
      </c>
      <c r="J176" s="32" t="s">
        <v>352</v>
      </c>
      <c r="K176" s="33">
        <v>108</v>
      </c>
      <c r="L176" s="34">
        <v>2</v>
      </c>
      <c r="M176" s="32">
        <v>10802</v>
      </c>
      <c r="N176" s="24" t="s">
        <v>102</v>
      </c>
      <c r="O176" s="24"/>
      <c r="P176" s="24" t="str">
        <f>_xlfn.XLOOKUP(m3arbol!$M176,'Base Compendio BN UConc'!$D:$D,'Base Compendio BN UConc'!I:I,0)</f>
        <v>Precordillera Andina</v>
      </c>
    </row>
    <row r="177" spans="1:16" ht="11.25" x14ac:dyDescent="0.2">
      <c r="A177" s="50">
        <v>181</v>
      </c>
      <c r="B177" s="51" t="s">
        <v>155</v>
      </c>
      <c r="C177" s="51" t="s">
        <v>48</v>
      </c>
      <c r="D177" s="31">
        <v>8</v>
      </c>
      <c r="E177" s="24" t="s">
        <v>49</v>
      </c>
      <c r="F177" s="24" t="s">
        <v>74</v>
      </c>
      <c r="G177" s="53" t="str">
        <f>_xlfn.XLOOKUP(m3arbol!$M177,'Base Compendio BN UConc'!D:D,'Base Compendio BN UConc'!J:J,0)</f>
        <v>Var</v>
      </c>
      <c r="H177" s="31" t="str">
        <f>_xlfn.XLOOKUP(m3arbol!$M177,'Base Compendio BN UConc'!$D:$D,'Base Compendio BN UConc'!S:S,"s/i")</f>
        <v>VSSc</v>
      </c>
      <c r="I177" s="24" t="str">
        <f>_xlfn.XLOOKUP(m3arbol!$M177,'Base Compendio BN UConc'!$D:$D,'Base Compendio BN UConc'!Q:Q,0)</f>
        <v>Emanuelli</v>
      </c>
      <c r="J177" s="32" t="s">
        <v>352</v>
      </c>
      <c r="K177" s="33">
        <v>109</v>
      </c>
      <c r="L177" s="34">
        <v>1</v>
      </c>
      <c r="M177" s="32">
        <v>10901</v>
      </c>
      <c r="N177" s="24" t="s">
        <v>102</v>
      </c>
      <c r="O177" s="24"/>
      <c r="P177" s="24" t="str">
        <f>_xlfn.XLOOKUP(m3arbol!$M177,'Base Compendio BN UConc'!$D:$D,'Base Compendio BN UConc'!I:I,0)</f>
        <v>Precordillera Andina</v>
      </c>
    </row>
    <row r="178" spans="1:16" ht="11.25" x14ac:dyDescent="0.2">
      <c r="A178" s="50">
        <v>182</v>
      </c>
      <c r="B178" s="51" t="s">
        <v>151</v>
      </c>
      <c r="C178" s="51" t="s">
        <v>48</v>
      </c>
      <c r="D178" s="31" t="s">
        <v>97</v>
      </c>
      <c r="E178" s="24" t="s">
        <v>49</v>
      </c>
      <c r="F178" s="24" t="s">
        <v>74</v>
      </c>
      <c r="G178" s="53">
        <f>_xlfn.XLOOKUP(m3arbol!$M178,'Base Compendio BN UConc'!D:D,'Base Compendio BN UConc'!J:J,0)</f>
        <v>0</v>
      </c>
      <c r="H178" s="31" t="str">
        <f>_xlfn.XLOOKUP(m3arbol!$M178,'Base Compendio BN UConc'!$D:$D,'Base Compendio BN UConc'!S:S,"s/i")</f>
        <v>VTCc</v>
      </c>
      <c r="I178" s="24" t="str">
        <f>_xlfn.XLOOKUP(m3arbol!$M178,'Base Compendio BN UConc'!$D:$D,'Base Compendio BN UConc'!Q:Q,0)</f>
        <v>UACh</v>
      </c>
      <c r="J178" s="32" t="s">
        <v>352</v>
      </c>
      <c r="K178" s="33">
        <v>109</v>
      </c>
      <c r="L178" s="34">
        <v>2</v>
      </c>
      <c r="M178" s="32">
        <v>10902</v>
      </c>
      <c r="N178" s="24" t="s">
        <v>102</v>
      </c>
      <c r="O178" s="24"/>
      <c r="P178" s="24" t="str">
        <f>_xlfn.XLOOKUP(m3arbol!$M178,'Base Compendio BN UConc'!$D:$D,'Base Compendio BN UConc'!I:I,0)</f>
        <v>Cordillera Nahuelbuta</v>
      </c>
    </row>
    <row r="179" spans="1:16" ht="11.25" x14ac:dyDescent="0.2">
      <c r="A179" s="50">
        <v>183</v>
      </c>
      <c r="B179" s="51" t="s">
        <v>152</v>
      </c>
      <c r="C179" s="51" t="s">
        <v>48</v>
      </c>
      <c r="D179" s="31">
        <v>9</v>
      </c>
      <c r="E179" s="24" t="s">
        <v>49</v>
      </c>
      <c r="F179" s="24" t="s">
        <v>74</v>
      </c>
      <c r="G179" s="53">
        <f>_xlfn.XLOOKUP(m3arbol!$M179,'Base Compendio BN UConc'!D:D,'Base Compendio BN UConc'!J:J,0)</f>
        <v>0</v>
      </c>
      <c r="H179" s="31" t="str">
        <f>_xlfn.XLOOKUP(m3arbol!$M179,'Base Compendio BN UConc'!$D:$D,'Base Compendio BN UConc'!S:S,"s/i")</f>
        <v>VTSc</v>
      </c>
      <c r="I179" s="24" t="str">
        <f>_xlfn.XLOOKUP(m3arbol!$M179,'Base Compendio BN UConc'!$D:$D,'Base Compendio BN UConc'!Q:Q,0)</f>
        <v>UACh</v>
      </c>
      <c r="J179" s="32" t="s">
        <v>352</v>
      </c>
      <c r="K179" s="33">
        <v>110</v>
      </c>
      <c r="L179" s="34">
        <v>1</v>
      </c>
      <c r="M179" s="32">
        <v>11001</v>
      </c>
      <c r="N179" s="24" t="s">
        <v>102</v>
      </c>
      <c r="O179" s="24"/>
      <c r="P179" s="24" t="str">
        <f>_xlfn.XLOOKUP(m3arbol!$M179,'Base Compendio BN UConc'!$D:$D,'Base Compendio BN UConc'!I:I,0)</f>
        <v>Provincia de Malleco</v>
      </c>
    </row>
    <row r="180" spans="1:16" ht="11.25" x14ac:dyDescent="0.2">
      <c r="A180" s="50">
        <v>184</v>
      </c>
      <c r="B180" s="51" t="s">
        <v>143</v>
      </c>
      <c r="C180" s="51" t="s">
        <v>48</v>
      </c>
      <c r="D180" s="31">
        <v>9</v>
      </c>
      <c r="E180" s="24" t="s">
        <v>49</v>
      </c>
      <c r="F180" s="24" t="s">
        <v>74</v>
      </c>
      <c r="G180" s="53">
        <f>_xlfn.XLOOKUP(m3arbol!$M180,'Base Compendio BN UConc'!D:D,'Base Compendio BN UConc'!J:J,0)</f>
        <v>0</v>
      </c>
      <c r="H180" s="31" t="str">
        <f>_xlfn.XLOOKUP(m3arbol!$M180,'Base Compendio BN UConc'!$D:$D,'Base Compendio BN UConc'!S:S,"s/i")</f>
        <v>VTSc</v>
      </c>
      <c r="I180" s="24" t="str">
        <f>_xlfn.XLOOKUP(m3arbol!$M180,'Base Compendio BN UConc'!$D:$D,'Base Compendio BN UConc'!Q:Q,0)</f>
        <v>UACh</v>
      </c>
      <c r="J180" s="32" t="s">
        <v>352</v>
      </c>
      <c r="K180" s="33">
        <v>110</v>
      </c>
      <c r="L180" s="34">
        <v>2</v>
      </c>
      <c r="M180" s="32">
        <v>11002</v>
      </c>
      <c r="N180" s="24" t="s">
        <v>102</v>
      </c>
      <c r="O180" s="24"/>
      <c r="P180" s="24" t="str">
        <f>_xlfn.XLOOKUP(m3arbol!$M180,'Base Compendio BN UConc'!$D:$D,'Base Compendio BN UConc'!I:I,0)</f>
        <v>Provincia de Malleco</v>
      </c>
    </row>
    <row r="181" spans="1:16" ht="11.25" x14ac:dyDescent="0.2">
      <c r="A181" s="50">
        <v>185</v>
      </c>
      <c r="B181" s="51" t="s">
        <v>153</v>
      </c>
      <c r="C181" s="51" t="s">
        <v>48</v>
      </c>
      <c r="D181" s="31">
        <v>9</v>
      </c>
      <c r="E181" s="24" t="s">
        <v>49</v>
      </c>
      <c r="F181" s="24" t="s">
        <v>74</v>
      </c>
      <c r="G181" s="53">
        <f>_xlfn.XLOOKUP(m3arbol!$M181,'Base Compendio BN UConc'!D:D,'Base Compendio BN UConc'!J:J,0)</f>
        <v>0</v>
      </c>
      <c r="H181" s="31" t="str">
        <f>_xlfn.XLOOKUP(m3arbol!$M181,'Base Compendio BN UConc'!$D:$D,'Base Compendio BN UConc'!S:S,"s/i")</f>
        <v>VTSc</v>
      </c>
      <c r="I181" s="24" t="str">
        <f>_xlfn.XLOOKUP(m3arbol!$M181,'Base Compendio BN UConc'!$D:$D,'Base Compendio BN UConc'!Q:Q,0)</f>
        <v>UACh</v>
      </c>
      <c r="J181" s="32" t="s">
        <v>352</v>
      </c>
      <c r="K181" s="33">
        <v>111</v>
      </c>
      <c r="L181" s="34">
        <v>1</v>
      </c>
      <c r="M181" s="32">
        <v>11101</v>
      </c>
      <c r="N181" s="24" t="s">
        <v>102</v>
      </c>
      <c r="O181" s="24"/>
      <c r="P181" s="24" t="str">
        <f>_xlfn.XLOOKUP(m3arbol!$M181,'Base Compendio BN UConc'!$D:$D,'Base Compendio BN UConc'!I:I,0)</f>
        <v>Provincia de Malleco</v>
      </c>
    </row>
    <row r="182" spans="1:16" ht="11.25" x14ac:dyDescent="0.2">
      <c r="A182" s="50">
        <v>186</v>
      </c>
      <c r="B182" s="51" t="s">
        <v>149</v>
      </c>
      <c r="C182" s="51" t="s">
        <v>48</v>
      </c>
      <c r="D182" s="31">
        <v>9</v>
      </c>
      <c r="E182" s="24" t="s">
        <v>49</v>
      </c>
      <c r="F182" s="24" t="s">
        <v>74</v>
      </c>
      <c r="G182" s="53">
        <f>_xlfn.XLOOKUP(m3arbol!$M182,'Base Compendio BN UConc'!D:D,'Base Compendio BN UConc'!J:J,0)</f>
        <v>0</v>
      </c>
      <c r="H182" s="31" t="str">
        <f>_xlfn.XLOOKUP(m3arbol!$M182,'Base Compendio BN UConc'!$D:$D,'Base Compendio BN UConc'!S:S,"s/i")</f>
        <v>VTSc</v>
      </c>
      <c r="I182" s="24" t="str">
        <f>_xlfn.XLOOKUP(m3arbol!$M182,'Base Compendio BN UConc'!$D:$D,'Base Compendio BN UConc'!Q:Q,0)</f>
        <v>UACh</v>
      </c>
      <c r="J182" s="32" t="s">
        <v>352</v>
      </c>
      <c r="K182" s="33">
        <v>111</v>
      </c>
      <c r="L182" s="34">
        <v>2</v>
      </c>
      <c r="M182" s="32">
        <v>11102</v>
      </c>
      <c r="N182" s="24" t="s">
        <v>102</v>
      </c>
      <c r="O182" s="24"/>
      <c r="P182" s="24" t="str">
        <f>_xlfn.XLOOKUP(m3arbol!$M182,'Base Compendio BN UConc'!$D:$D,'Base Compendio BN UConc'!I:I,0)</f>
        <v>Provincia de Malleco</v>
      </c>
    </row>
    <row r="183" spans="1:16" ht="11.25" x14ac:dyDescent="0.2">
      <c r="A183" s="50">
        <v>187</v>
      </c>
      <c r="B183" s="51" t="s">
        <v>140</v>
      </c>
      <c r="C183" s="51" t="s">
        <v>48</v>
      </c>
      <c r="D183" s="31">
        <v>9</v>
      </c>
      <c r="E183" s="24" t="s">
        <v>49</v>
      </c>
      <c r="F183" s="24" t="s">
        <v>17</v>
      </c>
      <c r="G183" s="53">
        <f>_xlfn.XLOOKUP(m3arbol!$M183,'Base Compendio BN UConc'!D:D,'Base Compendio BN UConc'!J:J,0)</f>
        <v>10</v>
      </c>
      <c r="H183" s="31" t="str">
        <f>_xlfn.XLOOKUP(m3arbol!$M183,'Base Compendio BN UConc'!$D:$D,'Base Compendio BN UConc'!S:S,"s/i")</f>
        <v>VTSc</v>
      </c>
      <c r="I183" s="24" t="str">
        <f>_xlfn.XLOOKUP(m3arbol!$M183,'Base Compendio BN UConc'!$D:$D,'Base Compendio BN UConc'!Q:Q,0)</f>
        <v>UACh</v>
      </c>
      <c r="J183" s="32" t="s">
        <v>352</v>
      </c>
      <c r="K183" s="33">
        <v>112</v>
      </c>
      <c r="L183" s="34">
        <v>1</v>
      </c>
      <c r="M183" s="32">
        <v>11201</v>
      </c>
      <c r="N183" s="24" t="s">
        <v>102</v>
      </c>
      <c r="O183" s="24"/>
      <c r="P183" s="24" t="str">
        <f>_xlfn.XLOOKUP(m3arbol!$M183,'Base Compendio BN UConc'!$D:$D,'Base Compendio BN UConc'!I:I,0)</f>
        <v>Provincia de Malleco</v>
      </c>
    </row>
    <row r="184" spans="1:16" ht="11.25" x14ac:dyDescent="0.2">
      <c r="A184" s="50">
        <v>188</v>
      </c>
      <c r="B184" s="51" t="s">
        <v>141</v>
      </c>
      <c r="C184" s="51" t="s">
        <v>48</v>
      </c>
      <c r="D184" s="31">
        <v>9</v>
      </c>
      <c r="E184" s="24" t="s">
        <v>49</v>
      </c>
      <c r="F184" s="24" t="s">
        <v>17</v>
      </c>
      <c r="G184" s="53">
        <f>_xlfn.XLOOKUP(m3arbol!$M184,'Base Compendio BN UConc'!D:D,'Base Compendio BN UConc'!J:J,0)</f>
        <v>10</v>
      </c>
      <c r="H184" s="31" t="str">
        <f>_xlfn.XLOOKUP(m3arbol!$M184,'Base Compendio BN UConc'!$D:$D,'Base Compendio BN UConc'!S:S,"s/i")</f>
        <v>VTSc</v>
      </c>
      <c r="I184" s="24" t="str">
        <f>_xlfn.XLOOKUP(m3arbol!$M184,'Base Compendio BN UConc'!$D:$D,'Base Compendio BN UConc'!Q:Q,0)</f>
        <v>JICA</v>
      </c>
      <c r="J184" s="32" t="s">
        <v>352</v>
      </c>
      <c r="K184" s="33">
        <v>112</v>
      </c>
      <c r="L184" s="34">
        <v>2</v>
      </c>
      <c r="M184" s="32">
        <v>11202</v>
      </c>
      <c r="N184" s="24" t="s">
        <v>102</v>
      </c>
      <c r="O184" s="24"/>
      <c r="P184" s="24" t="str">
        <f>_xlfn.XLOOKUP(m3arbol!$M184,'Base Compendio BN UConc'!$D:$D,'Base Compendio BN UConc'!I:I,0)</f>
        <v>Reserva Forestal Malleco</v>
      </c>
    </row>
    <row r="185" spans="1:16" ht="11.25" x14ac:dyDescent="0.2">
      <c r="A185" s="50">
        <v>189</v>
      </c>
      <c r="B185" s="51" t="s">
        <v>193</v>
      </c>
      <c r="C185" s="51" t="s">
        <v>48</v>
      </c>
      <c r="D185" s="31">
        <v>9</v>
      </c>
      <c r="E185" s="24" t="s">
        <v>49</v>
      </c>
      <c r="F185" s="24" t="s">
        <v>74</v>
      </c>
      <c r="G185" s="53">
        <f>_xlfn.XLOOKUP(m3arbol!$M185,'Base Compendio BN UConc'!D:D,'Base Compendio BN UConc'!J:J,0)</f>
        <v>0</v>
      </c>
      <c r="H185" s="31" t="str">
        <f>_xlfn.XLOOKUP(m3arbol!$M185,'Base Compendio BN UConc'!$D:$D,'Base Compendio BN UConc'!S:S,"s/i")</f>
        <v>VTSc</v>
      </c>
      <c r="I185" s="24" t="str">
        <f>_xlfn.XLOOKUP(m3arbol!$M185,'Base Compendio BN UConc'!$D:$D,'Base Compendio BN UConc'!Q:Q,0)</f>
        <v>Herrera y May</v>
      </c>
      <c r="J185" s="32" t="s">
        <v>352</v>
      </c>
      <c r="K185" s="33">
        <v>113</v>
      </c>
      <c r="L185" s="34">
        <v>1</v>
      </c>
      <c r="M185" s="32">
        <v>11301</v>
      </c>
      <c r="N185" s="24" t="s">
        <v>102</v>
      </c>
      <c r="O185" s="24"/>
      <c r="P185" s="24" t="str">
        <f>_xlfn.XLOOKUP(m3arbol!$M185,'Base Compendio BN UConc'!$D:$D,'Base Compendio BN UConc'!I:I,0)</f>
        <v>Jauja</v>
      </c>
    </row>
    <row r="186" spans="1:16" ht="11.25" x14ac:dyDescent="0.2">
      <c r="A186" s="50">
        <v>190</v>
      </c>
      <c r="B186" s="51" t="s">
        <v>94</v>
      </c>
      <c r="C186" s="51" t="s">
        <v>48</v>
      </c>
      <c r="D186" s="31">
        <v>9</v>
      </c>
      <c r="E186" s="24" t="s">
        <v>49</v>
      </c>
      <c r="F186" s="24" t="s">
        <v>74</v>
      </c>
      <c r="G186" s="53">
        <f>_xlfn.XLOOKUP(m3arbol!$M186,'Base Compendio BN UConc'!D:D,'Base Compendio BN UConc'!J:J,0)</f>
        <v>0</v>
      </c>
      <c r="H186" s="31" t="str">
        <f>_xlfn.XLOOKUP(m3arbol!$M186,'Base Compendio BN UConc'!$D:$D,'Base Compendio BN UConc'!S:S,"s/i")</f>
        <v>VTSc</v>
      </c>
      <c r="I186" s="24" t="str">
        <f>_xlfn.XLOOKUP(m3arbol!$M186,'Base Compendio BN UConc'!$D:$D,'Base Compendio BN UConc'!Q:Q,0)</f>
        <v>Herrera y May</v>
      </c>
      <c r="J186" s="32" t="s">
        <v>352</v>
      </c>
      <c r="K186" s="33">
        <v>113</v>
      </c>
      <c r="L186" s="34">
        <v>2</v>
      </c>
      <c r="M186" s="32">
        <v>11302</v>
      </c>
      <c r="N186" s="24" t="s">
        <v>102</v>
      </c>
      <c r="O186" s="24"/>
      <c r="P186" s="24" t="str">
        <f>_xlfn.XLOOKUP(m3arbol!$M186,'Base Compendio BN UConc'!$D:$D,'Base Compendio BN UConc'!I:I,0)</f>
        <v>Jauja</v>
      </c>
    </row>
    <row r="187" spans="1:16" ht="11.25" x14ac:dyDescent="0.2">
      <c r="A187" s="50">
        <v>191</v>
      </c>
      <c r="B187" s="51" t="s">
        <v>142</v>
      </c>
      <c r="C187" s="51" t="s">
        <v>48</v>
      </c>
      <c r="D187" s="31">
        <v>10</v>
      </c>
      <c r="E187" s="24" t="s">
        <v>49</v>
      </c>
      <c r="F187" s="24" t="s">
        <v>74</v>
      </c>
      <c r="G187" s="53">
        <f>_xlfn.XLOOKUP(m3arbol!$M187,'Base Compendio BN UConc'!D:D,'Base Compendio BN UConc'!J:J,0)</f>
        <v>10</v>
      </c>
      <c r="H187" s="31" t="str">
        <f>_xlfn.XLOOKUP(m3arbol!$M187,'Base Compendio BN UConc'!$D:$D,'Base Compendio BN UConc'!S:S,"s/i")</f>
        <v>VSSc</v>
      </c>
      <c r="I187" s="24" t="str">
        <f>_xlfn.XLOOKUP(m3arbol!$M187,'Base Compendio BN UConc'!$D:$D,'Base Compendio BN UConc'!Q:Q,0)</f>
        <v>INFOR</v>
      </c>
      <c r="J187" s="32" t="s">
        <v>352</v>
      </c>
      <c r="K187" s="33">
        <v>114</v>
      </c>
      <c r="L187" s="34">
        <v>1</v>
      </c>
      <c r="M187" s="32">
        <v>11401</v>
      </c>
      <c r="N187" s="24" t="s">
        <v>102</v>
      </c>
      <c r="O187" s="24"/>
      <c r="P187" s="24" t="str">
        <f>_xlfn.XLOOKUP(m3arbol!$M187,'Base Compendio BN UConc'!$D:$D,'Base Compendio BN UConc'!I:I,0)</f>
        <v>Area de Neltume</v>
      </c>
    </row>
    <row r="188" spans="1:16" ht="11.25" x14ac:dyDescent="0.2">
      <c r="A188" s="50">
        <v>192</v>
      </c>
      <c r="B188" s="51" t="s">
        <v>139</v>
      </c>
      <c r="C188" s="51" t="s">
        <v>50</v>
      </c>
      <c r="D188" s="31">
        <v>7</v>
      </c>
      <c r="E188" s="24" t="s">
        <v>51</v>
      </c>
      <c r="F188" s="24" t="s">
        <v>17</v>
      </c>
      <c r="G188" s="53">
        <f>_xlfn.XLOOKUP(m3arbol!$M188,'Base Compendio BN UConc'!D:D,'Base Compendio BN UConc'!J:J,0)</f>
        <v>0</v>
      </c>
      <c r="H188" s="31" t="str">
        <f>_xlfn.XLOOKUP(m3arbol!$M188,'Base Compendio BN UConc'!$D:$D,'Base Compendio BN UConc'!S:S,"s/i")</f>
        <v>VTsc</v>
      </c>
      <c r="I188" s="24" t="str">
        <f>_xlfn.XLOOKUP(m3arbol!$M188,'Base Compendio BN UConc'!$D:$D,'Base Compendio BN UConc'!Q:Q,0)</f>
        <v>Donoso</v>
      </c>
      <c r="J188" s="32" t="s">
        <v>352</v>
      </c>
      <c r="K188" s="33">
        <v>114</v>
      </c>
      <c r="L188" s="34">
        <v>2</v>
      </c>
      <c r="M188" s="32">
        <v>11402</v>
      </c>
      <c r="N188" s="24" t="s">
        <v>102</v>
      </c>
      <c r="O188" s="24"/>
      <c r="P188" s="24" t="str">
        <f>_xlfn.XLOOKUP(m3arbol!$M188,'Base Compendio BN UConc'!$D:$D,'Base Compendio BN UConc'!I:I,0)</f>
        <v>Radal 7 Tazas</v>
      </c>
    </row>
    <row r="189" spans="1:16" ht="11.25" x14ac:dyDescent="0.2">
      <c r="A189" s="50">
        <v>193</v>
      </c>
      <c r="B189" s="51" t="s">
        <v>183</v>
      </c>
      <c r="C189" s="51" t="s">
        <v>52</v>
      </c>
      <c r="D189" s="31">
        <v>1</v>
      </c>
      <c r="E189" s="24" t="s">
        <v>53</v>
      </c>
      <c r="F189" s="24" t="s">
        <v>20</v>
      </c>
      <c r="G189" s="53">
        <f>_xlfn.XLOOKUP(m3arbol!$M189,'Base Compendio BN UConc'!D:D,'Base Compendio BN UConc'!J:J,0)</f>
        <v>10</v>
      </c>
      <c r="H189" s="31" t="str">
        <f>_xlfn.XLOOKUP(m3arbol!$M189,'Base Compendio BN UConc'!$D:$D,'Base Compendio BN UConc'!S:S,"s/i")</f>
        <v>VTCc</v>
      </c>
      <c r="I189" s="24" t="str">
        <f>_xlfn.XLOOKUP(m3arbol!$M189,'Base Compendio BN UConc'!$D:$D,'Base Compendio BN UConc'!Q:Q,0)</f>
        <v>Alvarez de Araya</v>
      </c>
      <c r="J189" s="32" t="s">
        <v>352</v>
      </c>
      <c r="K189" s="33">
        <v>115</v>
      </c>
      <c r="L189" s="34">
        <v>1</v>
      </c>
      <c r="M189" s="32">
        <v>11501</v>
      </c>
      <c r="N189" s="24" t="s">
        <v>102</v>
      </c>
      <c r="O189" s="24"/>
      <c r="P189" s="24" t="str">
        <f>_xlfn.XLOOKUP(m3arbol!$M189,'Base Compendio BN UConc'!$D:$D,'Base Compendio BN UConc'!I:I,0)</f>
        <v>Reserva Nacional Pampa del Tamarugal</v>
      </c>
    </row>
    <row r="190" spans="1:16" ht="11.25" x14ac:dyDescent="0.2">
      <c r="A190" s="50">
        <v>194</v>
      </c>
      <c r="B190" s="51" t="s">
        <v>122</v>
      </c>
      <c r="C190" s="51" t="s">
        <v>54</v>
      </c>
      <c r="D190" s="31">
        <v>9</v>
      </c>
      <c r="E190" s="24" t="s">
        <v>55</v>
      </c>
      <c r="F190" s="24" t="s">
        <v>20</v>
      </c>
      <c r="G190" s="53">
        <f>_xlfn.XLOOKUP(m3arbol!$M190,'Base Compendio BN UConc'!D:D,'Base Compendio BN UConc'!J:J,0)</f>
        <v>0</v>
      </c>
      <c r="H190" s="31" t="str">
        <f>_xlfn.XLOOKUP(m3arbol!$M190,'Base Compendio BN UConc'!$D:$D,'Base Compendio BN UConc'!S:S,"s/i")</f>
        <v>VTCc</v>
      </c>
      <c r="I190" s="24" t="str">
        <f>_xlfn.XLOOKUP(m3arbol!$M190,'Base Compendio BN UConc'!$D:$D,'Base Compendio BN UConc'!Q:Q,0)</f>
        <v>JICA - INFOR</v>
      </c>
      <c r="J190" s="32" t="s">
        <v>352</v>
      </c>
      <c r="K190" s="33">
        <v>115</v>
      </c>
      <c r="L190" s="34">
        <v>2</v>
      </c>
      <c r="M190" s="32">
        <v>11502</v>
      </c>
      <c r="N190" s="24" t="s">
        <v>102</v>
      </c>
      <c r="O190" s="24"/>
      <c r="P190" s="24" t="str">
        <f>_xlfn.XLOOKUP(m3arbol!$M190,'Base Compendio BN UConc'!$D:$D,'Base Compendio BN UConc'!I:I,0)</f>
        <v>Reserva Forestal Malleco</v>
      </c>
    </row>
    <row r="191" spans="1:16" ht="11.25" x14ac:dyDescent="0.2">
      <c r="A191" s="50">
        <v>195</v>
      </c>
      <c r="B191" s="51" t="s">
        <v>303</v>
      </c>
      <c r="C191" s="51" t="s">
        <v>54</v>
      </c>
      <c r="D191" s="31">
        <v>10</v>
      </c>
      <c r="E191" s="24" t="s">
        <v>55</v>
      </c>
      <c r="F191" s="24" t="s">
        <v>17</v>
      </c>
      <c r="G191" s="53">
        <f>_xlfn.XLOOKUP(m3arbol!$M191,'Base Compendio BN UConc'!D:D,'Base Compendio BN UConc'!J:J,0)</f>
        <v>0</v>
      </c>
      <c r="H191" s="31" t="str">
        <f>_xlfn.XLOOKUP(m3arbol!$M191,'Base Compendio BN UConc'!$D:$D,'Base Compendio BN UConc'!S:S,"s/i")</f>
        <v>VBCc</v>
      </c>
      <c r="I191" s="24" t="str">
        <f>_xlfn.XLOOKUP(m3arbol!$M191,'Base Compendio BN UConc'!$D:$D,'Base Compendio BN UConc'!Q:Q,0)</f>
        <v>Terranova SA</v>
      </c>
      <c r="J191" s="32" t="s">
        <v>352</v>
      </c>
      <c r="K191" s="33">
        <v>116</v>
      </c>
      <c r="L191" s="34">
        <v>1</v>
      </c>
      <c r="M191" s="32">
        <v>11601</v>
      </c>
      <c r="N191" s="24" t="s">
        <v>102</v>
      </c>
      <c r="O191" s="24"/>
      <c r="P191" s="24" t="str">
        <f>_xlfn.XLOOKUP(m3arbol!$M191,'Base Compendio BN UConc'!$D:$D,'Base Compendio BN UConc'!I:I,0)</f>
        <v>Hacienda Chaihuin y Venecia</v>
      </c>
    </row>
    <row r="192" spans="1:16" ht="11.25" x14ac:dyDescent="0.2">
      <c r="A192" s="50">
        <v>196</v>
      </c>
      <c r="B192" s="51" t="s">
        <v>181</v>
      </c>
      <c r="C192" s="51" t="s">
        <v>54</v>
      </c>
      <c r="D192" s="31">
        <v>10</v>
      </c>
      <c r="E192" s="24" t="s">
        <v>55</v>
      </c>
      <c r="F192" s="24" t="s">
        <v>17</v>
      </c>
      <c r="G192" s="53">
        <f>_xlfn.XLOOKUP(m3arbol!$M192,'Base Compendio BN UConc'!D:D,'Base Compendio BN UConc'!J:J,0)</f>
        <v>0</v>
      </c>
      <c r="H192" s="31" t="str">
        <f>_xlfn.XLOOKUP(m3arbol!$M192,'Base Compendio BN UConc'!$D:$D,'Base Compendio BN UConc'!S:S,"s/i")</f>
        <v>VTCc</v>
      </c>
      <c r="I192" s="24" t="str">
        <f>_xlfn.XLOOKUP(m3arbol!$M192,'Base Compendio BN UConc'!$D:$D,'Base Compendio BN UConc'!Q:Q,0)</f>
        <v>Convenio SERPLAC - UACH</v>
      </c>
      <c r="J192" s="32" t="s">
        <v>352</v>
      </c>
      <c r="K192" s="33">
        <v>116</v>
      </c>
      <c r="L192" s="34">
        <v>2</v>
      </c>
      <c r="M192" s="32">
        <v>11602</v>
      </c>
      <c r="N192" s="24" t="s">
        <v>102</v>
      </c>
      <c r="O192" s="24"/>
      <c r="P192" s="24" t="str">
        <f>_xlfn.XLOOKUP(m3arbol!$M192,'Base Compendio BN UConc'!$D:$D,'Base Compendio BN UConc'!I:I,0)</f>
        <v>Cordillera de la Costa</v>
      </c>
    </row>
    <row r="193" spans="1:16" ht="11.25" x14ac:dyDescent="0.2">
      <c r="A193" s="50">
        <v>197</v>
      </c>
      <c r="B193" s="51" t="s">
        <v>178</v>
      </c>
      <c r="C193" s="51" t="s">
        <v>54</v>
      </c>
      <c r="D193" s="31">
        <v>10</v>
      </c>
      <c r="E193" s="24" t="s">
        <v>55</v>
      </c>
      <c r="F193" s="24" t="s">
        <v>17</v>
      </c>
      <c r="G193" s="53">
        <f>_xlfn.XLOOKUP(m3arbol!$M193,'Base Compendio BN UConc'!D:D,'Base Compendio BN UConc'!J:J,0)</f>
        <v>0</v>
      </c>
      <c r="H193" s="31" t="str">
        <f>_xlfn.XLOOKUP(m3arbol!$M193,'Base Compendio BN UConc'!$D:$D,'Base Compendio BN UConc'!S:S,"s/i")</f>
        <v>VTSc</v>
      </c>
      <c r="I193" s="24" t="str">
        <f>_xlfn.XLOOKUP(m3arbol!$M193,'Base Compendio BN UConc'!$D:$D,'Base Compendio BN UConc'!Q:Q,0)</f>
        <v>INFOR</v>
      </c>
      <c r="J193" s="32" t="s">
        <v>352</v>
      </c>
      <c r="K193" s="33">
        <v>117</v>
      </c>
      <c r="L193" s="34">
        <v>1</v>
      </c>
      <c r="M193" s="32">
        <v>11701</v>
      </c>
      <c r="N193" s="24" t="s">
        <v>102</v>
      </c>
      <c r="O193" s="24"/>
      <c r="P193" s="24" t="str">
        <f>_xlfn.XLOOKUP(m3arbol!$M193,'Base Compendio BN UConc'!$D:$D,'Base Compendio BN UConc'!I:I,0)</f>
        <v>Area de Neltume</v>
      </c>
    </row>
    <row r="194" spans="1:16" ht="11.25" x14ac:dyDescent="0.2">
      <c r="A194" s="50">
        <v>198</v>
      </c>
      <c r="B194" s="51" t="s">
        <v>245</v>
      </c>
      <c r="C194" s="51" t="s">
        <v>54</v>
      </c>
      <c r="D194" s="31">
        <v>10</v>
      </c>
      <c r="E194" s="24" t="s">
        <v>55</v>
      </c>
      <c r="F194" s="24" t="s">
        <v>74</v>
      </c>
      <c r="G194" s="53">
        <f>_xlfn.XLOOKUP(m3arbol!$M194,'Base Compendio BN UConc'!D:D,'Base Compendio BN UConc'!J:J,0)</f>
        <v>10</v>
      </c>
      <c r="H194" s="31" t="str">
        <f>_xlfn.XLOOKUP(m3arbol!$M194,'Base Compendio BN UConc'!$D:$D,'Base Compendio BN UConc'!S:S,"s/i")</f>
        <v>VTSc</v>
      </c>
      <c r="I194" s="24" t="str">
        <f>_xlfn.XLOOKUP(m3arbol!$M194,'Base Compendio BN UConc'!$D:$D,'Base Compendio BN UConc'!Q:Q,0)</f>
        <v>U de CH</v>
      </c>
      <c r="J194" s="32" t="s">
        <v>352</v>
      </c>
      <c r="K194" s="33">
        <v>117</v>
      </c>
      <c r="L194" s="34">
        <v>2</v>
      </c>
      <c r="M194" s="32">
        <v>11702</v>
      </c>
      <c r="N194" s="24" t="s">
        <v>102</v>
      </c>
      <c r="O194" s="24"/>
      <c r="P194" s="24" t="str">
        <f>_xlfn.XLOOKUP(m3arbol!$M194,'Base Compendio BN UConc'!$D:$D,'Base Compendio BN UConc'!I:I,0)</f>
        <v>Provincias de Osorno y Llanquihue</v>
      </c>
    </row>
    <row r="195" spans="1:16" ht="11.25" x14ac:dyDescent="0.2">
      <c r="A195" s="50">
        <v>199</v>
      </c>
      <c r="B195" s="51" t="s">
        <v>115</v>
      </c>
      <c r="C195" s="51" t="s">
        <v>54</v>
      </c>
      <c r="D195" s="31">
        <v>10</v>
      </c>
      <c r="E195" s="24" t="s">
        <v>55</v>
      </c>
      <c r="F195" s="24" t="s">
        <v>17</v>
      </c>
      <c r="G195" s="53">
        <f>_xlfn.XLOOKUP(m3arbol!$M195,'Base Compendio BN UConc'!D:D,'Base Compendio BN UConc'!J:J,0)</f>
        <v>10</v>
      </c>
      <c r="H195" s="31" t="str">
        <f>_xlfn.XLOOKUP(m3arbol!$M195,'Base Compendio BN UConc'!$D:$D,'Base Compendio BN UConc'!S:S,"s/i")</f>
        <v>VTSc</v>
      </c>
      <c r="I195" s="24" t="str">
        <f>_xlfn.XLOOKUP(m3arbol!$M195,'Base Compendio BN UConc'!$D:$D,'Base Compendio BN UConc'!Q:Q,0)</f>
        <v>Corvalán</v>
      </c>
      <c r="J195" s="32" t="s">
        <v>352</v>
      </c>
      <c r="K195" s="33">
        <v>118</v>
      </c>
      <c r="L195" s="34">
        <v>1</v>
      </c>
      <c r="M195" s="32">
        <v>11801</v>
      </c>
      <c r="N195" s="24" t="s">
        <v>102</v>
      </c>
      <c r="O195" s="24"/>
      <c r="P195" s="24" t="str">
        <f>_xlfn.XLOOKUP(m3arbol!$M195,'Base Compendio BN UConc'!$D:$D,'Base Compendio BN UConc'!I:I,0)</f>
        <v xml:space="preserve"> Provincia de Llanquihue</v>
      </c>
    </row>
    <row r="196" spans="1:16" ht="11.25" x14ac:dyDescent="0.2">
      <c r="A196" s="50">
        <v>200</v>
      </c>
      <c r="B196" s="51" t="s">
        <v>178</v>
      </c>
      <c r="C196" s="51" t="s">
        <v>54</v>
      </c>
      <c r="D196" s="31">
        <v>10</v>
      </c>
      <c r="E196" s="24" t="s">
        <v>55</v>
      </c>
      <c r="F196" s="24" t="s">
        <v>17</v>
      </c>
      <c r="G196" s="53">
        <f>_xlfn.XLOOKUP(m3arbol!$M196,'Base Compendio BN UConc'!D:D,'Base Compendio BN UConc'!J:J,0)</f>
        <v>0</v>
      </c>
      <c r="H196" s="31" t="str">
        <f>_xlfn.XLOOKUP(m3arbol!$M196,'Base Compendio BN UConc'!$D:$D,'Base Compendio BN UConc'!S:S,"s/i")</f>
        <v>VTSc</v>
      </c>
      <c r="I196" s="24" t="str">
        <f>_xlfn.XLOOKUP(m3arbol!$M196,'Base Compendio BN UConc'!$D:$D,'Base Compendio BN UConc'!Q:Q,0)</f>
        <v>Grosse y Cubillos</v>
      </c>
      <c r="J196" s="32" t="s">
        <v>352</v>
      </c>
      <c r="K196" s="33">
        <v>118</v>
      </c>
      <c r="L196" s="34">
        <v>2</v>
      </c>
      <c r="M196" s="32">
        <v>11802</v>
      </c>
      <c r="N196" s="24" t="s">
        <v>102</v>
      </c>
      <c r="O196" s="24"/>
      <c r="P196" s="24" t="str">
        <f>_xlfn.XLOOKUP(m3arbol!$M196,'Base Compendio BN UConc'!$D:$D,'Base Compendio BN UConc'!I:I,0)</f>
        <v>Area de Neltume</v>
      </c>
    </row>
    <row r="197" spans="1:16" ht="11.25" x14ac:dyDescent="0.2">
      <c r="A197" s="50">
        <v>201</v>
      </c>
      <c r="B197" s="51" t="s">
        <v>211</v>
      </c>
      <c r="C197" s="51" t="s">
        <v>54</v>
      </c>
      <c r="D197" s="31">
        <v>10</v>
      </c>
      <c r="E197" s="24" t="s">
        <v>55</v>
      </c>
      <c r="F197" s="24" t="s">
        <v>17</v>
      </c>
      <c r="G197" s="53">
        <f>_xlfn.XLOOKUP(m3arbol!$M197,'Base Compendio BN UConc'!D:D,'Base Compendio BN UConc'!J:J,0)</f>
        <v>10</v>
      </c>
      <c r="H197" s="31" t="str">
        <f>_xlfn.XLOOKUP(m3arbol!$M197,'Base Compendio BN UConc'!$D:$D,'Base Compendio BN UConc'!S:S,"s/i")</f>
        <v>VSSc</v>
      </c>
      <c r="I197" s="24" t="str">
        <f>_xlfn.XLOOKUP(m3arbol!$M197,'Base Compendio BN UConc'!$D:$D,'Base Compendio BN UConc'!Q:Q,0)</f>
        <v>Emanuelli</v>
      </c>
      <c r="J197" s="32" t="s">
        <v>352</v>
      </c>
      <c r="K197" s="33">
        <v>119</v>
      </c>
      <c r="L197" s="34">
        <v>1</v>
      </c>
      <c r="M197" s="32">
        <v>11901</v>
      </c>
      <c r="N197" s="24" t="s">
        <v>102</v>
      </c>
      <c r="O197" s="24"/>
      <c r="P197" s="24" t="str">
        <f>_xlfn.XLOOKUP(m3arbol!$M197,'Base Compendio BN UConc'!$D:$D,'Base Compendio BN UConc'!I:I,0)</f>
        <v>Reserva Nacional Valdivia</v>
      </c>
    </row>
    <row r="198" spans="1:16" ht="11.25" x14ac:dyDescent="0.2">
      <c r="A198" s="50">
        <v>202</v>
      </c>
      <c r="B198" s="51" t="s">
        <v>197</v>
      </c>
      <c r="C198" s="51" t="s">
        <v>54</v>
      </c>
      <c r="D198" s="31">
        <v>10</v>
      </c>
      <c r="E198" s="24" t="s">
        <v>55</v>
      </c>
      <c r="F198" s="24" t="s">
        <v>17</v>
      </c>
      <c r="G198" s="53">
        <f>_xlfn.XLOOKUP(m3arbol!$M198,'Base Compendio BN UConc'!D:D,'Base Compendio BN UConc'!J:J,0)</f>
        <v>20</v>
      </c>
      <c r="H198" s="31" t="str">
        <f>_xlfn.XLOOKUP(m3arbol!$M198,'Base Compendio BN UConc'!$D:$D,'Base Compendio BN UConc'!S:S,"s/i")</f>
        <v>VSSc</v>
      </c>
      <c r="I198" s="24" t="str">
        <f>_xlfn.XLOOKUP(m3arbol!$M198,'Base Compendio BN UConc'!$D:$D,'Base Compendio BN UConc'!Q:Q,0)</f>
        <v>Emanuelli</v>
      </c>
      <c r="J198" s="32" t="s">
        <v>352</v>
      </c>
      <c r="K198" s="33">
        <v>119</v>
      </c>
      <c r="L198" s="34">
        <v>2</v>
      </c>
      <c r="M198" s="32">
        <v>11902</v>
      </c>
      <c r="N198" s="24" t="s">
        <v>102</v>
      </c>
      <c r="O198" s="24"/>
      <c r="P198" s="24" t="str">
        <f>_xlfn.XLOOKUP(m3arbol!$M198,'Base Compendio BN UConc'!$D:$D,'Base Compendio BN UConc'!I:I,0)</f>
        <v>Reserva Nacional Valdivia</v>
      </c>
    </row>
    <row r="199" spans="1:16" ht="11.25" x14ac:dyDescent="0.2">
      <c r="A199" s="50">
        <v>203</v>
      </c>
      <c r="B199" s="51" t="s">
        <v>243</v>
      </c>
      <c r="C199" s="51" t="s">
        <v>56</v>
      </c>
      <c r="D199" s="31">
        <v>10</v>
      </c>
      <c r="E199" s="24" t="s">
        <v>58</v>
      </c>
      <c r="F199" s="24" t="s">
        <v>17</v>
      </c>
      <c r="G199" s="53">
        <f>_xlfn.XLOOKUP(m3arbol!$M199,'Base Compendio BN UConc'!D:D,'Base Compendio BN UConc'!J:J,0)</f>
        <v>0</v>
      </c>
      <c r="H199" s="31" t="str">
        <f>_xlfn.XLOOKUP(m3arbol!$M199,'Base Compendio BN UConc'!$D:$D,'Base Compendio BN UConc'!S:S,"s/i")</f>
        <v>VTSc</v>
      </c>
      <c r="I199" s="24" t="str">
        <f>_xlfn.XLOOKUP(m3arbol!$M199,'Base Compendio BN UConc'!$D:$D,'Base Compendio BN UConc'!Q:Q,0)</f>
        <v>Nabil</v>
      </c>
      <c r="J199" s="32" t="s">
        <v>352</v>
      </c>
      <c r="K199" s="33">
        <v>120</v>
      </c>
      <c r="L199" s="34">
        <v>1</v>
      </c>
      <c r="M199" s="32">
        <v>12001</v>
      </c>
      <c r="N199" s="24" t="s">
        <v>102</v>
      </c>
      <c r="O199" s="24"/>
      <c r="P199" s="24" t="str">
        <f>_xlfn.XLOOKUP(m3arbol!$M199,'Base Compendio BN UConc'!$D:$D,'Base Compendio BN UConc'!I:I,0)</f>
        <v>Zona Costera de la Provincia de Osorno y Llanquihue, Cordillera de Zarao</v>
      </c>
    </row>
    <row r="200" spans="1:16" ht="11.25" x14ac:dyDescent="0.2">
      <c r="A200" s="50">
        <v>204</v>
      </c>
      <c r="B200" s="51" t="s">
        <v>122</v>
      </c>
      <c r="C200" s="51" t="s">
        <v>57</v>
      </c>
      <c r="D200" s="31">
        <v>9</v>
      </c>
      <c r="E200" s="24" t="s">
        <v>59</v>
      </c>
      <c r="F200" s="24" t="s">
        <v>17</v>
      </c>
      <c r="G200" s="53">
        <f>_xlfn.XLOOKUP(m3arbol!$M200,'Base Compendio BN UConc'!D:D,'Base Compendio BN UConc'!J:J,0)</f>
        <v>0</v>
      </c>
      <c r="H200" s="31" t="str">
        <f>_xlfn.XLOOKUP(m3arbol!$M200,'Base Compendio BN UConc'!$D:$D,'Base Compendio BN UConc'!S:S,"s/i")</f>
        <v>VTCc</v>
      </c>
      <c r="I200" s="24" t="str">
        <f>_xlfn.XLOOKUP(m3arbol!$M200,'Base Compendio BN UConc'!$D:$D,'Base Compendio BN UConc'!Q:Q,0)</f>
        <v>JICA</v>
      </c>
      <c r="J200" s="32" t="s">
        <v>352</v>
      </c>
      <c r="K200" s="33">
        <v>120</v>
      </c>
      <c r="L200" s="34">
        <v>2</v>
      </c>
      <c r="M200" s="32">
        <v>12002</v>
      </c>
      <c r="N200" s="24" t="s">
        <v>102</v>
      </c>
      <c r="O200" s="24"/>
      <c r="P200" s="24" t="str">
        <f>_xlfn.XLOOKUP(m3arbol!$M200,'Base Compendio BN UConc'!$D:$D,'Base Compendio BN UConc'!I:I,0)</f>
        <v>Reserva Forestal Malleco</v>
      </c>
    </row>
    <row r="201" spans="1:16" ht="11.25" x14ac:dyDescent="0.2">
      <c r="A201" s="50">
        <v>205</v>
      </c>
      <c r="B201" s="51" t="s">
        <v>227</v>
      </c>
      <c r="C201" s="51" t="s">
        <v>60</v>
      </c>
      <c r="D201" s="31">
        <v>10</v>
      </c>
      <c r="E201" s="24" t="s">
        <v>61</v>
      </c>
      <c r="F201" s="24" t="s">
        <v>17</v>
      </c>
      <c r="G201" s="53">
        <f>_xlfn.XLOOKUP(m3arbol!$M201,'Base Compendio BN UConc'!D:D,'Base Compendio BN UConc'!J:J,0)</f>
        <v>10</v>
      </c>
      <c r="H201" s="31" t="str">
        <f>_xlfn.XLOOKUP(m3arbol!$M201,'Base Compendio BN UConc'!$D:$D,'Base Compendio BN UConc'!S:S,"s/i")</f>
        <v>VBsc</v>
      </c>
      <c r="I201" s="24" t="str">
        <f>_xlfn.XLOOKUP(m3arbol!$M201,'Base Compendio BN UConc'!$D:$D,'Base Compendio BN UConc'!Q:Q,0)</f>
        <v>U de CH</v>
      </c>
      <c r="J201" s="32" t="s">
        <v>352</v>
      </c>
      <c r="K201" s="33">
        <v>121</v>
      </c>
      <c r="L201" s="34">
        <v>1</v>
      </c>
      <c r="M201" s="32">
        <v>12101</v>
      </c>
      <c r="N201" s="24" t="s">
        <v>102</v>
      </c>
      <c r="O201" s="24"/>
      <c r="P201" s="24" t="str">
        <f>_xlfn.XLOOKUP(m3arbol!$M201,'Base Compendio BN UConc'!$D:$D,'Base Compendio BN UConc'!I:I,0)</f>
        <v>Río Maullín - Lago Llanquihue - Seno de Reloncaví - Canal de Chacao - Faldeos del Volcán Calbuco - Cajón del río Lenca</v>
      </c>
    </row>
    <row r="202" spans="1:16" ht="11.25" x14ac:dyDescent="0.2">
      <c r="A202" s="50">
        <v>206</v>
      </c>
      <c r="B202" s="51" t="s">
        <v>116</v>
      </c>
      <c r="C202" s="51" t="s">
        <v>62</v>
      </c>
      <c r="D202" s="31">
        <v>10</v>
      </c>
      <c r="E202" s="24" t="s">
        <v>63</v>
      </c>
      <c r="F202" s="24" t="s">
        <v>17</v>
      </c>
      <c r="G202" s="53">
        <f>_xlfn.XLOOKUP(m3arbol!$M202,'Base Compendio BN UConc'!D:D,'Base Compendio BN UConc'!J:J,0)</f>
        <v>10</v>
      </c>
      <c r="H202" s="31" t="str">
        <f>_xlfn.XLOOKUP(m3arbol!$M202,'Base Compendio BN UConc'!$D:$D,'Base Compendio BN UConc'!S:S,"s/i")</f>
        <v>VTCc</v>
      </c>
      <c r="I202" s="24" t="str">
        <f>_xlfn.XLOOKUP(m3arbol!$M202,'Base Compendio BN UConc'!$D:$D,'Base Compendio BN UConc'!Q:Q,0)</f>
        <v>Corvalán</v>
      </c>
      <c r="J202" s="32" t="s">
        <v>352</v>
      </c>
      <c r="K202" s="33">
        <v>121</v>
      </c>
      <c r="L202" s="34">
        <v>2</v>
      </c>
      <c r="M202" s="32">
        <v>12102</v>
      </c>
      <c r="N202" s="24" t="s">
        <v>102</v>
      </c>
      <c r="O202" s="24"/>
      <c r="P202" s="24" t="str">
        <f>_xlfn.XLOOKUP(m3arbol!$M202,'Base Compendio BN UConc'!$D:$D,'Base Compendio BN UConc'!I:I,0)</f>
        <v>Isla de Chiloé</v>
      </c>
    </row>
    <row r="203" spans="1:16" ht="11.25" x14ac:dyDescent="0.2">
      <c r="A203" s="50">
        <v>207</v>
      </c>
      <c r="B203" s="51" t="s">
        <v>154</v>
      </c>
      <c r="C203" s="51" t="s">
        <v>64</v>
      </c>
      <c r="D203" s="31">
        <v>10</v>
      </c>
      <c r="E203" s="24" t="s">
        <v>65</v>
      </c>
      <c r="F203" s="24" t="s">
        <v>17</v>
      </c>
      <c r="G203" s="53">
        <f>_xlfn.XLOOKUP(m3arbol!$M203,'Base Compendio BN UConc'!D:D,'Base Compendio BN UConc'!J:J,0)</f>
        <v>0</v>
      </c>
      <c r="H203" s="31" t="str">
        <f>_xlfn.XLOOKUP(m3arbol!$M203,'Base Compendio BN UConc'!$D:$D,'Base Compendio BN UConc'!S:S,"s/i")</f>
        <v>VTCc</v>
      </c>
      <c r="I203" s="24" t="str">
        <f>_xlfn.XLOOKUP(m3arbol!$M203,'Base Compendio BN UConc'!$D:$D,'Base Compendio BN UConc'!Q:Q,0)</f>
        <v>Sandoval</v>
      </c>
      <c r="J203" s="32" t="s">
        <v>352</v>
      </c>
      <c r="K203" s="33">
        <v>122</v>
      </c>
      <c r="L203" s="34">
        <v>1</v>
      </c>
      <c r="M203" s="32">
        <v>12201</v>
      </c>
      <c r="N203" s="24" t="s">
        <v>102</v>
      </c>
      <c r="O203" s="24"/>
      <c r="P203" s="24" t="str">
        <f>_xlfn.XLOOKUP(m3arbol!$M203,'Base Compendio BN UConc'!$D:$D,'Base Compendio BN UConc'!I:I,0)</f>
        <v>Provincia de Valdivia</v>
      </c>
    </row>
    <row r="204" spans="1:16" ht="11.25" x14ac:dyDescent="0.2">
      <c r="A204" s="50">
        <v>208</v>
      </c>
      <c r="B204" s="51" t="s">
        <v>304</v>
      </c>
      <c r="C204" s="51" t="s">
        <v>64</v>
      </c>
      <c r="D204" s="31">
        <v>10</v>
      </c>
      <c r="E204" s="24" t="s">
        <v>65</v>
      </c>
      <c r="F204" s="24" t="s">
        <v>17</v>
      </c>
      <c r="G204" s="53">
        <f>_xlfn.XLOOKUP(m3arbol!$M204,'Base Compendio BN UConc'!D:D,'Base Compendio BN UConc'!J:J,0)</f>
        <v>0</v>
      </c>
      <c r="H204" s="31" t="str">
        <f>_xlfn.XLOOKUP(m3arbol!$M204,'Base Compendio BN UConc'!$D:$D,'Base Compendio BN UConc'!S:S,"s/i")</f>
        <v>VBsc</v>
      </c>
      <c r="I204" s="24" t="str">
        <f>_xlfn.XLOOKUP(m3arbol!$M204,'Base Compendio BN UConc'!$D:$D,'Base Compendio BN UConc'!Q:Q,0)</f>
        <v>Terranova SA</v>
      </c>
      <c r="J204" s="32" t="s">
        <v>352</v>
      </c>
      <c r="K204" s="33">
        <v>122</v>
      </c>
      <c r="L204" s="34">
        <v>2</v>
      </c>
      <c r="M204" s="32">
        <v>12202</v>
      </c>
      <c r="N204" s="24" t="s">
        <v>102</v>
      </c>
      <c r="O204" s="24"/>
      <c r="P204" s="24" t="str">
        <f>_xlfn.XLOOKUP(m3arbol!$M204,'Base Compendio BN UConc'!$D:$D,'Base Compendio BN UConc'!I:I,0)</f>
        <v>Hacienda Chaihuin y Venecia</v>
      </c>
    </row>
    <row r="205" spans="1:16" ht="11.25" x14ac:dyDescent="0.2">
      <c r="A205" s="50">
        <v>209</v>
      </c>
      <c r="B205" s="51" t="s">
        <v>302</v>
      </c>
      <c r="C205" s="51" t="s">
        <v>64</v>
      </c>
      <c r="D205" s="31">
        <v>10</v>
      </c>
      <c r="E205" s="24" t="s">
        <v>65</v>
      </c>
      <c r="F205" s="24" t="s">
        <v>17</v>
      </c>
      <c r="G205" s="53">
        <f>_xlfn.XLOOKUP(m3arbol!$M205,'Base Compendio BN UConc'!D:D,'Base Compendio BN UConc'!J:J,0)</f>
        <v>10</v>
      </c>
      <c r="H205" s="31" t="str">
        <f>_xlfn.XLOOKUP(m3arbol!$M205,'Base Compendio BN UConc'!$D:$D,'Base Compendio BN UConc'!S:S,"s/i")</f>
        <v>VBsc</v>
      </c>
      <c r="I205" s="24" t="str">
        <f>_xlfn.XLOOKUP(m3arbol!$M205,'Base Compendio BN UConc'!$D:$D,'Base Compendio BN UConc'!Q:Q,0)</f>
        <v>U de CH</v>
      </c>
      <c r="J205" s="32" t="s">
        <v>352</v>
      </c>
      <c r="K205" s="33">
        <v>123</v>
      </c>
      <c r="L205" s="34">
        <v>1</v>
      </c>
      <c r="M205" s="32">
        <v>12301</v>
      </c>
      <c r="N205" s="24" t="s">
        <v>102</v>
      </c>
      <c r="O205" s="24"/>
      <c r="P205" s="24" t="str">
        <f>_xlfn.XLOOKUP(m3arbol!$M205,'Base Compendio BN UConc'!$D:$D,'Base Compendio BN UConc'!I:I,0)</f>
        <v>Río Maullín - Lago Llanquihue - Seno de Reloncaví - Canal de Chacao - Faldeos del Volcán Calbuco - Cajón del río Lenca</v>
      </c>
    </row>
    <row r="206" spans="1:16" ht="11.25" x14ac:dyDescent="0.2">
      <c r="A206" s="50">
        <v>210</v>
      </c>
      <c r="B206" s="51" t="s">
        <v>244</v>
      </c>
      <c r="C206" s="51" t="s">
        <v>64</v>
      </c>
      <c r="D206" s="31">
        <v>10</v>
      </c>
      <c r="E206" s="24" t="s">
        <v>65</v>
      </c>
      <c r="F206" s="24" t="s">
        <v>17</v>
      </c>
      <c r="G206" s="53">
        <f>_xlfn.XLOOKUP(m3arbol!$M206,'Base Compendio BN UConc'!D:D,'Base Compendio BN UConc'!J:J,0)</f>
        <v>0</v>
      </c>
      <c r="H206" s="31" t="str">
        <f>_xlfn.XLOOKUP(m3arbol!$M206,'Base Compendio BN UConc'!$D:$D,'Base Compendio BN UConc'!S:S,"s/i")</f>
        <v>VTSc</v>
      </c>
      <c r="I206" s="24" t="str">
        <f>_xlfn.XLOOKUP(m3arbol!$M206,'Base Compendio BN UConc'!$D:$D,'Base Compendio BN UConc'!Q:Q,0)</f>
        <v>Kawas</v>
      </c>
      <c r="J206" s="32" t="s">
        <v>352</v>
      </c>
      <c r="K206" s="33">
        <v>123</v>
      </c>
      <c r="L206" s="34">
        <v>2</v>
      </c>
      <c r="M206" s="32">
        <v>12302</v>
      </c>
      <c r="N206" s="24" t="s">
        <v>102</v>
      </c>
      <c r="O206" s="24"/>
      <c r="P206" s="24" t="str">
        <f>_xlfn.XLOOKUP(m3arbol!$M206,'Base Compendio BN UConc'!$D:$D,'Base Compendio BN UConc'!I:I,0)</f>
        <v>Provincias de Osorno y Llanquihue</v>
      </c>
    </row>
    <row r="207" spans="1:16" ht="11.25" x14ac:dyDescent="0.2">
      <c r="A207" s="50">
        <v>211</v>
      </c>
      <c r="B207" s="51" t="s">
        <v>198</v>
      </c>
      <c r="C207" s="51" t="s">
        <v>64</v>
      </c>
      <c r="D207" s="31">
        <v>10</v>
      </c>
      <c r="E207" s="24" t="s">
        <v>65</v>
      </c>
      <c r="F207" s="24" t="s">
        <v>17</v>
      </c>
      <c r="G207" s="53">
        <f>_xlfn.XLOOKUP(m3arbol!$M207,'Base Compendio BN UConc'!D:D,'Base Compendio BN UConc'!J:J,0)</f>
        <v>10</v>
      </c>
      <c r="H207" s="31" t="str">
        <f>_xlfn.XLOOKUP(m3arbol!$M207,'Base Compendio BN UConc'!$D:$D,'Base Compendio BN UConc'!S:S,"s/i")</f>
        <v>VSSc</v>
      </c>
      <c r="I207" s="24" t="str">
        <f>_xlfn.XLOOKUP(m3arbol!$M207,'Base Compendio BN UConc'!$D:$D,'Base Compendio BN UConc'!Q:Q,0)</f>
        <v>Emanuelli</v>
      </c>
      <c r="J207" s="32" t="s">
        <v>352</v>
      </c>
      <c r="K207" s="33">
        <v>124</v>
      </c>
      <c r="L207" s="34">
        <v>1</v>
      </c>
      <c r="M207" s="32">
        <v>12401</v>
      </c>
      <c r="N207" s="24" t="s">
        <v>102</v>
      </c>
      <c r="O207" s="24"/>
      <c r="P207" s="24" t="str">
        <f>_xlfn.XLOOKUP(m3arbol!$M207,'Base Compendio BN UConc'!$D:$D,'Base Compendio BN UConc'!I:I,0)</f>
        <v>Reserva Nacional Valdivia</v>
      </c>
    </row>
    <row r="208" spans="1:16" ht="11.25" x14ac:dyDescent="0.2">
      <c r="A208" s="50">
        <v>212</v>
      </c>
      <c r="B208" s="51" t="s">
        <v>212</v>
      </c>
      <c r="C208" s="51" t="s">
        <v>66</v>
      </c>
      <c r="D208" s="31" t="s">
        <v>97</v>
      </c>
      <c r="E208" s="24" t="s">
        <v>67</v>
      </c>
      <c r="F208" s="24" t="s">
        <v>17</v>
      </c>
      <c r="G208" s="53">
        <f>_xlfn.XLOOKUP(m3arbol!$M208,'Base Compendio BN UConc'!D:D,'Base Compendio BN UConc'!J:J,0)</f>
        <v>0</v>
      </c>
      <c r="H208" s="31" t="str">
        <f>_xlfn.XLOOKUP(m3arbol!$M208,'Base Compendio BN UConc'!$D:$D,'Base Compendio BN UConc'!S:S,"s/i")</f>
        <v>VTCc</v>
      </c>
      <c r="I208" s="24" t="str">
        <f>_xlfn.XLOOKUP(m3arbol!$M208,'Base Compendio BN UConc'!$D:$D,'Base Compendio BN UConc'!Q:Q,0)</f>
        <v>Sandoval</v>
      </c>
      <c r="J208" s="32" t="s">
        <v>352</v>
      </c>
      <c r="K208" s="33">
        <v>124</v>
      </c>
      <c r="L208" s="34">
        <v>2</v>
      </c>
      <c r="M208" s="32">
        <v>12402</v>
      </c>
      <c r="N208" s="24" t="s">
        <v>102</v>
      </c>
      <c r="O208" s="24"/>
      <c r="P208" s="24" t="str">
        <f>_xlfn.XLOOKUP(m3arbol!$M208,'Base Compendio BN UConc'!$D:$D,'Base Compendio BN UConc'!I:I,0)</f>
        <v>Cordillera Nahuelbuta</v>
      </c>
    </row>
    <row r="209" spans="1:16" ht="11.25" x14ac:dyDescent="0.2">
      <c r="A209" s="50">
        <v>213</v>
      </c>
      <c r="B209" s="51" t="s">
        <v>120</v>
      </c>
      <c r="C209" s="51" t="s">
        <v>66</v>
      </c>
      <c r="D209" s="31">
        <v>9</v>
      </c>
      <c r="E209" s="24" t="s">
        <v>67</v>
      </c>
      <c r="F209" s="24" t="s">
        <v>17</v>
      </c>
      <c r="G209" s="53">
        <f>_xlfn.XLOOKUP(m3arbol!$M209,'Base Compendio BN UConc'!D:D,'Base Compendio BN UConc'!J:J,0)</f>
        <v>0</v>
      </c>
      <c r="H209" s="31" t="str">
        <f>_xlfn.XLOOKUP(m3arbol!$M209,'Base Compendio BN UConc'!$D:$D,'Base Compendio BN UConc'!S:S,"s/i")</f>
        <v>VTSc</v>
      </c>
      <c r="I209" s="24" t="str">
        <f>_xlfn.XLOOKUP(m3arbol!$M209,'Base Compendio BN UConc'!$D:$D,'Base Compendio BN UConc'!Q:Q,0)</f>
        <v>Nuñez y Peñaloza</v>
      </c>
      <c r="J209" s="32" t="s">
        <v>352</v>
      </c>
      <c r="K209" s="33">
        <v>125</v>
      </c>
      <c r="L209" s="34">
        <v>1</v>
      </c>
      <c r="M209" s="32">
        <v>12501</v>
      </c>
      <c r="N209" s="24" t="s">
        <v>102</v>
      </c>
      <c r="O209" s="24"/>
      <c r="P209" s="24" t="str">
        <f>_xlfn.XLOOKUP(m3arbol!$M209,'Base Compendio BN UConc'!$D:$D,'Base Compendio BN UConc'!I:I,0)</f>
        <v>Jauja</v>
      </c>
    </row>
    <row r="210" spans="1:16" ht="11.25" x14ac:dyDescent="0.2">
      <c r="A210" s="50">
        <v>214</v>
      </c>
      <c r="B210" s="51" t="s">
        <v>230</v>
      </c>
      <c r="C210" s="51" t="s">
        <v>68</v>
      </c>
      <c r="D210" s="31">
        <v>10</v>
      </c>
      <c r="E210" s="24" t="s">
        <v>69</v>
      </c>
      <c r="F210" s="24" t="s">
        <v>74</v>
      </c>
      <c r="G210" s="53">
        <f>_xlfn.XLOOKUP(m3arbol!$M210,'Base Compendio BN UConc'!D:D,'Base Compendio BN UConc'!J:J,0)</f>
        <v>0</v>
      </c>
      <c r="H210" s="31" t="str">
        <f>_xlfn.XLOOKUP(m3arbol!$M210,'Base Compendio BN UConc'!$D:$D,'Base Compendio BN UConc'!S:S,"s/i")</f>
        <v>VTSc</v>
      </c>
      <c r="I210" s="24" t="str">
        <f>_xlfn.XLOOKUP(m3arbol!$M210,'Base Compendio BN UConc'!$D:$D,'Base Compendio BN UConc'!Q:Q,0)</f>
        <v>Nabil</v>
      </c>
      <c r="J210" s="32" t="s">
        <v>352</v>
      </c>
      <c r="K210" s="33">
        <v>125</v>
      </c>
      <c r="L210" s="34">
        <v>2</v>
      </c>
      <c r="M210" s="32">
        <v>12502</v>
      </c>
      <c r="N210" s="24" t="s">
        <v>102</v>
      </c>
      <c r="O210" s="24"/>
      <c r="P210" s="24" t="str">
        <f>_xlfn.XLOOKUP(m3arbol!$M210,'Base Compendio BN UConc'!$D:$D,'Base Compendio BN UConc'!I:I,0)</f>
        <v>Zona Costera de la Provincia de Osorno y Llanquihue, Cordillera de Zarao</v>
      </c>
    </row>
    <row r="211" spans="1:16" ht="11.25" x14ac:dyDescent="0.2">
      <c r="A211" s="50">
        <v>215</v>
      </c>
      <c r="B211" s="51" t="s">
        <v>150</v>
      </c>
      <c r="C211" s="51" t="s">
        <v>68</v>
      </c>
      <c r="D211" s="31">
        <v>10</v>
      </c>
      <c r="E211" s="24" t="s">
        <v>69</v>
      </c>
      <c r="F211" s="24" t="s">
        <v>17</v>
      </c>
      <c r="G211" s="53">
        <f>_xlfn.XLOOKUP(m3arbol!$M211,'Base Compendio BN UConc'!D:D,'Base Compendio BN UConc'!J:J,0)</f>
        <v>10</v>
      </c>
      <c r="H211" s="31" t="str">
        <f>_xlfn.XLOOKUP(m3arbol!$M211,'Base Compendio BN UConc'!$D:$D,'Base Compendio BN UConc'!S:S,"s/i")</f>
        <v>VSSc</v>
      </c>
      <c r="I211" s="24" t="str">
        <f>_xlfn.XLOOKUP(m3arbol!$M211,'Base Compendio BN UConc'!$D:$D,'Base Compendio BN UConc'!Q:Q,0)</f>
        <v>Emanuelli</v>
      </c>
      <c r="J211" s="32" t="s">
        <v>352</v>
      </c>
      <c r="K211" s="33">
        <v>126</v>
      </c>
      <c r="L211" s="34">
        <v>1</v>
      </c>
      <c r="M211" s="32">
        <v>12601</v>
      </c>
      <c r="N211" s="24" t="s">
        <v>102</v>
      </c>
      <c r="O211" s="24"/>
      <c r="P211" s="24" t="str">
        <f>_xlfn.XLOOKUP(m3arbol!$M211,'Base Compendio BN UConc'!$D:$D,'Base Compendio BN UConc'!I:I,0)</f>
        <v>Reserva Nacional Valdivia</v>
      </c>
    </row>
    <row r="212" spans="1:16" ht="11.25" x14ac:dyDescent="0.2">
      <c r="A212" s="50">
        <v>216</v>
      </c>
      <c r="B212" s="51" t="s">
        <v>256</v>
      </c>
      <c r="C212" s="51" t="s">
        <v>70</v>
      </c>
      <c r="D212" s="31">
        <v>10</v>
      </c>
      <c r="E212" s="24" t="s">
        <v>71</v>
      </c>
      <c r="F212" s="24" t="s">
        <v>17</v>
      </c>
      <c r="G212" s="53">
        <f>_xlfn.XLOOKUP(m3arbol!$M212,'Base Compendio BN UConc'!D:D,'Base Compendio BN UConc'!J:J,0)</f>
        <v>0</v>
      </c>
      <c r="H212" s="31" t="str">
        <f>_xlfn.XLOOKUP(m3arbol!$M212,'Base Compendio BN UConc'!$D:$D,'Base Compendio BN UConc'!S:S,"s/i")</f>
        <v>VTCc</v>
      </c>
      <c r="I212" s="24" t="str">
        <f>_xlfn.XLOOKUP(m3arbol!$M212,'Base Compendio BN UConc'!$D:$D,'Base Compendio BN UConc'!Q:Q,0)</f>
        <v>Corvalán</v>
      </c>
      <c r="J212" s="32" t="s">
        <v>352</v>
      </c>
      <c r="K212" s="33">
        <v>126</v>
      </c>
      <c r="L212" s="34">
        <v>2</v>
      </c>
      <c r="M212" s="32">
        <v>12602</v>
      </c>
      <c r="N212" s="24" t="s">
        <v>102</v>
      </c>
      <c r="O212" s="24"/>
      <c r="P212" s="24" t="str">
        <f>_xlfn.XLOOKUP(m3arbol!$M212,'Base Compendio BN UConc'!$D:$D,'Base Compendio BN UConc'!I:I,0)</f>
        <v>Isla de Chiloé</v>
      </c>
    </row>
    <row r="213" spans="1:16" ht="11.25" x14ac:dyDescent="0.2">
      <c r="A213" s="40">
        <v>501</v>
      </c>
      <c r="B213" s="41" t="s">
        <v>327</v>
      </c>
      <c r="C213" s="41" t="s">
        <v>328</v>
      </c>
      <c r="D213" s="31"/>
      <c r="E213" s="24" t="s">
        <v>328</v>
      </c>
      <c r="F213" s="24" t="s">
        <v>41</v>
      </c>
      <c r="G213" s="53">
        <v>10</v>
      </c>
      <c r="H213" s="31" t="str">
        <f>_xlfn.XLOOKUP(m3arbol!$M213,'Base Compendio BN UConc'!$D:$D,'Base Compendio BN UConc'!S:S,"s/i")</f>
        <v>s/i</v>
      </c>
      <c r="I213" s="24">
        <f>_xlfn.XLOOKUP(m3arbol!$M213,'Base Compendio BN UConc'!$D:$D,'Base Compendio BN UConc'!Q:Q,0)</f>
        <v>0</v>
      </c>
      <c r="J213" s="32" t="s">
        <v>329</v>
      </c>
      <c r="K213" s="33">
        <v>0</v>
      </c>
      <c r="L213" s="34">
        <v>0</v>
      </c>
      <c r="M213" s="32">
        <v>0</v>
      </c>
      <c r="N213" s="24" t="s">
        <v>102</v>
      </c>
      <c r="O213" s="24">
        <v>70</v>
      </c>
      <c r="P213" s="24">
        <f>_xlfn.XLOOKUP(m3arbol!$M213,'Base Compendio BN UConc'!$D:$D,'Base Compendio BN UConc'!I:I,0)</f>
        <v>0</v>
      </c>
    </row>
    <row r="214" spans="1:16" ht="11.25" x14ac:dyDescent="0.2">
      <c r="A214" s="40">
        <v>502</v>
      </c>
      <c r="B214" s="41" t="s">
        <v>330</v>
      </c>
      <c r="C214" s="41" t="s">
        <v>328</v>
      </c>
      <c r="D214" s="31"/>
      <c r="E214" s="24" t="s">
        <v>328</v>
      </c>
      <c r="F214" s="24" t="s">
        <v>41</v>
      </c>
      <c r="G214" s="53">
        <v>10</v>
      </c>
      <c r="H214" s="31" t="str">
        <f>_xlfn.XLOOKUP(m3arbol!$M214,'Base Compendio BN UConc'!$D:$D,'Base Compendio BN UConc'!S:S,"s/i")</f>
        <v>s/i</v>
      </c>
      <c r="I214" s="24">
        <f>_xlfn.XLOOKUP(m3arbol!$M214,'Base Compendio BN UConc'!$D:$D,'Base Compendio BN UConc'!Q:Q,0)</f>
        <v>0</v>
      </c>
      <c r="J214" s="32" t="s">
        <v>329</v>
      </c>
      <c r="K214" s="33">
        <v>0</v>
      </c>
      <c r="L214" s="34">
        <v>0</v>
      </c>
      <c r="M214" s="32">
        <v>0</v>
      </c>
      <c r="N214" s="24" t="s">
        <v>102</v>
      </c>
      <c r="O214" s="24">
        <v>71</v>
      </c>
      <c r="P214" s="24">
        <f>_xlfn.XLOOKUP(m3arbol!$M214,'Base Compendio BN UConc'!$D:$D,'Base Compendio BN UConc'!I:I,0)</f>
        <v>0</v>
      </c>
    </row>
    <row r="215" spans="1:16" ht="11.25" x14ac:dyDescent="0.2">
      <c r="A215" s="40">
        <v>503</v>
      </c>
      <c r="B215" s="41" t="s">
        <v>331</v>
      </c>
      <c r="C215" s="41" t="s">
        <v>328</v>
      </c>
      <c r="D215" s="31"/>
      <c r="E215" s="24" t="s">
        <v>328</v>
      </c>
      <c r="F215" s="24" t="s">
        <v>41</v>
      </c>
      <c r="G215" s="53">
        <v>10</v>
      </c>
      <c r="H215" s="31" t="str">
        <f>_xlfn.XLOOKUP(m3arbol!$M215,'Base Compendio BN UConc'!$D:$D,'Base Compendio BN UConc'!S:S,"s/i")</f>
        <v>s/i</v>
      </c>
      <c r="I215" s="24">
        <f>_xlfn.XLOOKUP(m3arbol!$M215,'Base Compendio BN UConc'!$D:$D,'Base Compendio BN UConc'!Q:Q,0)</f>
        <v>0</v>
      </c>
      <c r="J215" s="32" t="s">
        <v>329</v>
      </c>
      <c r="K215" s="33">
        <v>0</v>
      </c>
      <c r="L215" s="34">
        <v>0</v>
      </c>
      <c r="M215" s="32">
        <v>0</v>
      </c>
      <c r="N215" s="24" t="s">
        <v>102</v>
      </c>
      <c r="O215" s="24">
        <v>72</v>
      </c>
      <c r="P215" s="24">
        <f>_xlfn.XLOOKUP(m3arbol!$M215,'Base Compendio BN UConc'!$D:$D,'Base Compendio BN UConc'!I:I,0)</f>
        <v>0</v>
      </c>
    </row>
    <row r="216" spans="1:16" ht="11.25" x14ac:dyDescent="0.2">
      <c r="A216" s="40">
        <v>504</v>
      </c>
      <c r="B216" s="41" t="s">
        <v>332</v>
      </c>
      <c r="C216" s="41" t="s">
        <v>328</v>
      </c>
      <c r="D216" s="31"/>
      <c r="E216" s="24" t="s">
        <v>328</v>
      </c>
      <c r="F216" s="24" t="s">
        <v>41</v>
      </c>
      <c r="G216" s="53">
        <v>10</v>
      </c>
      <c r="H216" s="31" t="str">
        <f>_xlfn.XLOOKUP(m3arbol!$M216,'Base Compendio BN UConc'!$D:$D,'Base Compendio BN UConc'!S:S,"s/i")</f>
        <v>s/i</v>
      </c>
      <c r="I216" s="24">
        <f>_xlfn.XLOOKUP(m3arbol!$M216,'Base Compendio BN UConc'!$D:$D,'Base Compendio BN UConc'!Q:Q,0)</f>
        <v>0</v>
      </c>
      <c r="J216" s="32" t="s">
        <v>329</v>
      </c>
      <c r="K216" s="33">
        <v>0</v>
      </c>
      <c r="L216" s="34">
        <v>0</v>
      </c>
      <c r="M216" s="32">
        <v>0</v>
      </c>
      <c r="N216" s="24" t="s">
        <v>102</v>
      </c>
      <c r="O216" s="24">
        <v>73</v>
      </c>
      <c r="P216" s="24">
        <f>_xlfn.XLOOKUP(m3arbol!$M216,'Base Compendio BN UConc'!$D:$D,'Base Compendio BN UConc'!I:I,0)</f>
        <v>0</v>
      </c>
    </row>
    <row r="217" spans="1:16" ht="11.25" x14ac:dyDescent="0.2">
      <c r="A217" s="40">
        <v>505</v>
      </c>
      <c r="B217" s="41" t="s">
        <v>333</v>
      </c>
      <c r="C217" s="41" t="s">
        <v>328</v>
      </c>
      <c r="D217" s="31"/>
      <c r="E217" s="24" t="s">
        <v>328</v>
      </c>
      <c r="F217" s="24" t="s">
        <v>41</v>
      </c>
      <c r="G217" s="53">
        <v>15</v>
      </c>
      <c r="H217" s="31" t="str">
        <f>_xlfn.XLOOKUP(m3arbol!$M217,'Base Compendio BN UConc'!$D:$D,'Base Compendio BN UConc'!S:S,"s/i")</f>
        <v>s/i</v>
      </c>
      <c r="I217" s="24">
        <f>_xlfn.XLOOKUP(m3arbol!$M217,'Base Compendio BN UConc'!$D:$D,'Base Compendio BN UConc'!Q:Q,0)</f>
        <v>0</v>
      </c>
      <c r="J217" s="32" t="s">
        <v>329</v>
      </c>
      <c r="K217" s="33">
        <v>0</v>
      </c>
      <c r="L217" s="34">
        <v>0</v>
      </c>
      <c r="M217" s="32">
        <v>0</v>
      </c>
      <c r="N217" s="24" t="s">
        <v>102</v>
      </c>
      <c r="O217" s="24">
        <v>75</v>
      </c>
      <c r="P217" s="24">
        <f>_xlfn.XLOOKUP(m3arbol!$M217,'Base Compendio BN UConc'!$D:$D,'Base Compendio BN UConc'!I:I,0)</f>
        <v>0</v>
      </c>
    </row>
    <row r="218" spans="1:16" ht="11.25" x14ac:dyDescent="0.2">
      <c r="A218" s="40">
        <v>506</v>
      </c>
      <c r="B218" s="41" t="s">
        <v>334</v>
      </c>
      <c r="C218" s="41" t="s">
        <v>328</v>
      </c>
      <c r="D218" s="31"/>
      <c r="E218" s="24" t="s">
        <v>328</v>
      </c>
      <c r="F218" s="24" t="s">
        <v>41</v>
      </c>
      <c r="G218" s="53">
        <v>15</v>
      </c>
      <c r="H218" s="31" t="str">
        <f>_xlfn.XLOOKUP(m3arbol!$M218,'Base Compendio BN UConc'!$D:$D,'Base Compendio BN UConc'!S:S,"s/i")</f>
        <v>s/i</v>
      </c>
      <c r="I218" s="24">
        <f>_xlfn.XLOOKUP(m3arbol!$M218,'Base Compendio BN UConc'!$D:$D,'Base Compendio BN UConc'!Q:Q,0)</f>
        <v>0</v>
      </c>
      <c r="J218" s="32" t="s">
        <v>329</v>
      </c>
      <c r="K218" s="33">
        <v>0</v>
      </c>
      <c r="L218" s="34">
        <v>0</v>
      </c>
      <c r="M218" s="32">
        <v>0</v>
      </c>
      <c r="N218" s="24" t="s">
        <v>102</v>
      </c>
      <c r="O218" s="24">
        <v>76</v>
      </c>
      <c r="P218" s="24">
        <f>_xlfn.XLOOKUP(m3arbol!$M218,'Base Compendio BN UConc'!$D:$D,'Base Compendio BN UConc'!I:I,0)</f>
        <v>0</v>
      </c>
    </row>
    <row r="219" spans="1:16" ht="11.25" x14ac:dyDescent="0.2">
      <c r="A219" s="40">
        <v>507</v>
      </c>
      <c r="B219" s="41" t="s">
        <v>335</v>
      </c>
      <c r="C219" s="41" t="s">
        <v>328</v>
      </c>
      <c r="D219" s="31"/>
      <c r="E219" s="24" t="s">
        <v>328</v>
      </c>
      <c r="F219" s="24" t="s">
        <v>41</v>
      </c>
      <c r="G219" s="53">
        <v>15</v>
      </c>
      <c r="H219" s="31" t="str">
        <f>_xlfn.XLOOKUP(m3arbol!$M219,'Base Compendio BN UConc'!$D:$D,'Base Compendio BN UConc'!S:S,"s/i")</f>
        <v>s/i</v>
      </c>
      <c r="I219" s="24">
        <f>_xlfn.XLOOKUP(m3arbol!$M219,'Base Compendio BN UConc'!$D:$D,'Base Compendio BN UConc'!Q:Q,0)</f>
        <v>0</v>
      </c>
      <c r="J219" s="32" t="s">
        <v>329</v>
      </c>
      <c r="K219" s="33">
        <v>0</v>
      </c>
      <c r="L219" s="34">
        <v>0</v>
      </c>
      <c r="M219" s="32">
        <v>0</v>
      </c>
      <c r="N219" s="24" t="s">
        <v>102</v>
      </c>
      <c r="O219" s="24">
        <v>77</v>
      </c>
      <c r="P219" s="24">
        <f>_xlfn.XLOOKUP(m3arbol!$M219,'Base Compendio BN UConc'!$D:$D,'Base Compendio BN UConc'!I:I,0)</f>
        <v>0</v>
      </c>
    </row>
    <row r="220" spans="1:16" ht="11.25" x14ac:dyDescent="0.2">
      <c r="A220" s="40">
        <v>508</v>
      </c>
      <c r="B220" s="41" t="s">
        <v>336</v>
      </c>
      <c r="C220" s="41" t="s">
        <v>328</v>
      </c>
      <c r="D220" s="31"/>
      <c r="E220" s="24" t="s">
        <v>328</v>
      </c>
      <c r="F220" s="24" t="s">
        <v>41</v>
      </c>
      <c r="G220" s="53">
        <v>15</v>
      </c>
      <c r="H220" s="31" t="str">
        <f>_xlfn.XLOOKUP(m3arbol!$M220,'Base Compendio BN UConc'!$D:$D,'Base Compendio BN UConc'!S:S,"s/i")</f>
        <v>s/i</v>
      </c>
      <c r="I220" s="24">
        <f>_xlfn.XLOOKUP(m3arbol!$M220,'Base Compendio BN UConc'!$D:$D,'Base Compendio BN UConc'!Q:Q,0)</f>
        <v>0</v>
      </c>
      <c r="J220" s="32" t="s">
        <v>329</v>
      </c>
      <c r="K220" s="33">
        <v>0</v>
      </c>
      <c r="L220" s="34">
        <v>0</v>
      </c>
      <c r="M220" s="32">
        <v>0</v>
      </c>
      <c r="N220" s="24" t="s">
        <v>102</v>
      </c>
      <c r="O220" s="24">
        <v>78</v>
      </c>
      <c r="P220" s="24">
        <f>_xlfn.XLOOKUP(m3arbol!$M220,'Base Compendio BN UConc'!$D:$D,'Base Compendio BN UConc'!I:I,0)</f>
        <v>0</v>
      </c>
    </row>
    <row r="221" spans="1:16" ht="11.25" x14ac:dyDescent="0.2">
      <c r="A221" s="40">
        <v>509</v>
      </c>
      <c r="B221" s="41" t="s">
        <v>373</v>
      </c>
      <c r="C221" s="41" t="s">
        <v>328</v>
      </c>
      <c r="D221" s="31"/>
      <c r="E221" s="24" t="s">
        <v>328</v>
      </c>
      <c r="F221" s="24" t="s">
        <v>41</v>
      </c>
      <c r="G221" s="53">
        <v>20</v>
      </c>
      <c r="H221" s="31" t="str">
        <f>_xlfn.XLOOKUP(m3arbol!$M221,'Base Compendio BN UConc'!$D:$D,'Base Compendio BN UConc'!S:S,"s/i")</f>
        <v>s/i</v>
      </c>
      <c r="I221" s="24">
        <f>_xlfn.XLOOKUP(m3arbol!$M221,'Base Compendio BN UConc'!$D:$D,'Base Compendio BN UConc'!Q:Q,0)</f>
        <v>0</v>
      </c>
      <c r="J221" s="32" t="s">
        <v>329</v>
      </c>
      <c r="K221" s="33">
        <v>0</v>
      </c>
      <c r="L221" s="34">
        <v>0</v>
      </c>
      <c r="M221" s="32">
        <v>0</v>
      </c>
      <c r="N221" s="24" t="s">
        <v>102</v>
      </c>
      <c r="O221" s="24">
        <v>80</v>
      </c>
      <c r="P221" s="24">
        <f>_xlfn.XLOOKUP(m3arbol!$M221,'Base Compendio BN UConc'!$D:$D,'Base Compendio BN UConc'!I:I,0)</f>
        <v>0</v>
      </c>
    </row>
    <row r="222" spans="1:16" ht="11.25" x14ac:dyDescent="0.2">
      <c r="A222" s="40">
        <v>510</v>
      </c>
      <c r="B222" s="41" t="s">
        <v>374</v>
      </c>
      <c r="C222" s="41" t="s">
        <v>328</v>
      </c>
      <c r="D222" s="31"/>
      <c r="E222" s="24" t="s">
        <v>328</v>
      </c>
      <c r="F222" s="24" t="s">
        <v>41</v>
      </c>
      <c r="G222" s="53">
        <v>20</v>
      </c>
      <c r="H222" s="31" t="str">
        <f>_xlfn.XLOOKUP(m3arbol!$M222,'Base Compendio BN UConc'!$D:$D,'Base Compendio BN UConc'!S:S,"s/i")</f>
        <v>s/i</v>
      </c>
      <c r="I222" s="24">
        <f>_xlfn.XLOOKUP(m3arbol!$M222,'Base Compendio BN UConc'!$D:$D,'Base Compendio BN UConc'!Q:Q,0)</f>
        <v>0</v>
      </c>
      <c r="J222" s="32" t="s">
        <v>329</v>
      </c>
      <c r="K222" s="33">
        <v>0</v>
      </c>
      <c r="L222" s="34">
        <v>0</v>
      </c>
      <c r="M222" s="32">
        <v>0</v>
      </c>
      <c r="N222" s="24" t="s">
        <v>102</v>
      </c>
      <c r="O222" s="24">
        <v>81</v>
      </c>
      <c r="P222" s="24">
        <f>_xlfn.XLOOKUP(m3arbol!$M222,'Base Compendio BN UConc'!$D:$D,'Base Compendio BN UConc'!I:I,0)</f>
        <v>0</v>
      </c>
    </row>
    <row r="223" spans="1:16" ht="11.25" x14ac:dyDescent="0.2">
      <c r="A223" s="40">
        <v>511</v>
      </c>
      <c r="B223" s="41" t="s">
        <v>375</v>
      </c>
      <c r="C223" s="41" t="s">
        <v>328</v>
      </c>
      <c r="D223" s="31"/>
      <c r="E223" s="24" t="s">
        <v>328</v>
      </c>
      <c r="F223" s="24" t="s">
        <v>41</v>
      </c>
      <c r="G223" s="53">
        <v>20</v>
      </c>
      <c r="H223" s="31" t="str">
        <f>_xlfn.XLOOKUP(m3arbol!$M223,'Base Compendio BN UConc'!$D:$D,'Base Compendio BN UConc'!S:S,"s/i")</f>
        <v>s/i</v>
      </c>
      <c r="I223" s="24">
        <f>_xlfn.XLOOKUP(m3arbol!$M223,'Base Compendio BN UConc'!$D:$D,'Base Compendio BN UConc'!Q:Q,0)</f>
        <v>0</v>
      </c>
      <c r="J223" s="32" t="s">
        <v>329</v>
      </c>
      <c r="K223" s="33">
        <v>0</v>
      </c>
      <c r="L223" s="34">
        <v>0</v>
      </c>
      <c r="M223" s="32">
        <v>0</v>
      </c>
      <c r="N223" s="24" t="s">
        <v>102</v>
      </c>
      <c r="O223" s="24">
        <v>82</v>
      </c>
      <c r="P223" s="24">
        <f>_xlfn.XLOOKUP(m3arbol!$M223,'Base Compendio BN UConc'!$D:$D,'Base Compendio BN UConc'!I:I,0)</f>
        <v>0</v>
      </c>
    </row>
    <row r="224" spans="1:16" ht="11.25" x14ac:dyDescent="0.2">
      <c r="A224" s="40">
        <v>512</v>
      </c>
      <c r="B224" s="41" t="s">
        <v>376</v>
      </c>
      <c r="C224" s="41" t="s">
        <v>328</v>
      </c>
      <c r="D224" s="31"/>
      <c r="E224" s="24" t="s">
        <v>328</v>
      </c>
      <c r="F224" s="24" t="s">
        <v>41</v>
      </c>
      <c r="G224" s="53">
        <v>20</v>
      </c>
      <c r="H224" s="31" t="str">
        <f>_xlfn.XLOOKUP(m3arbol!$M224,'Base Compendio BN UConc'!$D:$D,'Base Compendio BN UConc'!S:S,"s/i")</f>
        <v>s/i</v>
      </c>
      <c r="I224" s="24">
        <f>_xlfn.XLOOKUP(m3arbol!$M224,'Base Compendio BN UConc'!$D:$D,'Base Compendio BN UConc'!Q:Q,0)</f>
        <v>0</v>
      </c>
      <c r="J224" s="32" t="s">
        <v>329</v>
      </c>
      <c r="K224" s="33">
        <v>0</v>
      </c>
      <c r="L224" s="34">
        <v>0</v>
      </c>
      <c r="M224" s="32">
        <v>0</v>
      </c>
      <c r="N224" s="24" t="s">
        <v>102</v>
      </c>
      <c r="O224" s="24">
        <v>83</v>
      </c>
      <c r="P224" s="24">
        <f>_xlfn.XLOOKUP(m3arbol!$M224,'Base Compendio BN UConc'!$D:$D,'Base Compendio BN UConc'!I:I,0)</f>
        <v>0</v>
      </c>
    </row>
    <row r="225" spans="1:16" ht="11.25" x14ac:dyDescent="0.2">
      <c r="A225" s="40">
        <v>513</v>
      </c>
      <c r="B225" s="41" t="s">
        <v>363</v>
      </c>
      <c r="C225" s="41" t="s">
        <v>328</v>
      </c>
      <c r="D225" s="31"/>
      <c r="E225" s="24" t="s">
        <v>328</v>
      </c>
      <c r="F225" s="24" t="s">
        <v>41</v>
      </c>
      <c r="G225" s="53">
        <v>25</v>
      </c>
      <c r="H225" s="31" t="str">
        <f>_xlfn.XLOOKUP(m3arbol!$M225,'Base Compendio BN UConc'!$D:$D,'Base Compendio BN UConc'!S:S,"s/i")</f>
        <v>s/i</v>
      </c>
      <c r="I225" s="24">
        <f>_xlfn.XLOOKUP(m3arbol!$M225,'Base Compendio BN UConc'!$D:$D,'Base Compendio BN UConc'!Q:Q,0)</f>
        <v>0</v>
      </c>
      <c r="J225" s="32" t="s">
        <v>329</v>
      </c>
      <c r="K225" s="33">
        <v>0</v>
      </c>
      <c r="L225" s="34">
        <v>0</v>
      </c>
      <c r="M225" s="32">
        <v>0</v>
      </c>
      <c r="N225" s="24" t="s">
        <v>102</v>
      </c>
      <c r="O225" s="24">
        <v>85</v>
      </c>
      <c r="P225" s="24">
        <f>_xlfn.XLOOKUP(m3arbol!$M225,'Base Compendio BN UConc'!$D:$D,'Base Compendio BN UConc'!I:I,0)</f>
        <v>0</v>
      </c>
    </row>
    <row r="226" spans="1:16" ht="11.25" x14ac:dyDescent="0.2">
      <c r="A226" s="40">
        <v>514</v>
      </c>
      <c r="B226" s="41" t="s">
        <v>364</v>
      </c>
      <c r="C226" s="41" t="s">
        <v>328</v>
      </c>
      <c r="D226" s="31"/>
      <c r="E226" s="24" t="s">
        <v>328</v>
      </c>
      <c r="F226" s="24" t="s">
        <v>41</v>
      </c>
      <c r="G226" s="53">
        <v>25</v>
      </c>
      <c r="H226" s="31" t="str">
        <f>_xlfn.XLOOKUP(m3arbol!$M226,'Base Compendio BN UConc'!$D:$D,'Base Compendio BN UConc'!S:S,"s/i")</f>
        <v>s/i</v>
      </c>
      <c r="I226" s="24">
        <f>_xlfn.XLOOKUP(m3arbol!$M226,'Base Compendio BN UConc'!$D:$D,'Base Compendio BN UConc'!Q:Q,0)</f>
        <v>0</v>
      </c>
      <c r="J226" s="32" t="s">
        <v>329</v>
      </c>
      <c r="K226" s="33">
        <v>0</v>
      </c>
      <c r="L226" s="34">
        <v>0</v>
      </c>
      <c r="M226" s="32">
        <v>0</v>
      </c>
      <c r="N226" s="24" t="s">
        <v>102</v>
      </c>
      <c r="O226" s="24">
        <v>86</v>
      </c>
      <c r="P226" s="24">
        <f>_xlfn.XLOOKUP(m3arbol!$M226,'Base Compendio BN UConc'!$D:$D,'Base Compendio BN UConc'!I:I,0)</f>
        <v>0</v>
      </c>
    </row>
    <row r="227" spans="1:16" ht="11.25" x14ac:dyDescent="0.2">
      <c r="A227" s="40">
        <v>515</v>
      </c>
      <c r="B227" s="41" t="s">
        <v>365</v>
      </c>
      <c r="C227" s="41" t="s">
        <v>328</v>
      </c>
      <c r="D227" s="31"/>
      <c r="E227" s="24" t="s">
        <v>328</v>
      </c>
      <c r="F227" s="24" t="s">
        <v>41</v>
      </c>
      <c r="G227" s="53">
        <v>25</v>
      </c>
      <c r="H227" s="31" t="str">
        <f>_xlfn.XLOOKUP(m3arbol!$M227,'Base Compendio BN UConc'!$D:$D,'Base Compendio BN UConc'!S:S,"s/i")</f>
        <v>s/i</v>
      </c>
      <c r="I227" s="24">
        <f>_xlfn.XLOOKUP(m3arbol!$M227,'Base Compendio BN UConc'!$D:$D,'Base Compendio BN UConc'!Q:Q,0)</f>
        <v>0</v>
      </c>
      <c r="J227" s="32" t="s">
        <v>329</v>
      </c>
      <c r="K227" s="33">
        <v>0</v>
      </c>
      <c r="L227" s="34">
        <v>0</v>
      </c>
      <c r="M227" s="32">
        <v>0</v>
      </c>
      <c r="N227" s="24" t="s">
        <v>102</v>
      </c>
      <c r="O227" s="24">
        <v>87</v>
      </c>
      <c r="P227" s="24">
        <f>_xlfn.XLOOKUP(m3arbol!$M227,'Base Compendio BN UConc'!$D:$D,'Base Compendio BN UConc'!I:I,0)</f>
        <v>0</v>
      </c>
    </row>
    <row r="228" spans="1:16" ht="11.25" x14ac:dyDescent="0.2">
      <c r="A228" s="40">
        <v>516</v>
      </c>
      <c r="B228" s="41" t="s">
        <v>366</v>
      </c>
      <c r="C228" s="41" t="s">
        <v>328</v>
      </c>
      <c r="D228" s="31"/>
      <c r="E228" s="24" t="s">
        <v>328</v>
      </c>
      <c r="F228" s="24" t="s">
        <v>41</v>
      </c>
      <c r="G228" s="53">
        <v>25</v>
      </c>
      <c r="H228" s="31" t="str">
        <f>_xlfn.XLOOKUP(m3arbol!$M228,'Base Compendio BN UConc'!$D:$D,'Base Compendio BN UConc'!S:S,"s/i")</f>
        <v>s/i</v>
      </c>
      <c r="I228" s="24">
        <f>_xlfn.XLOOKUP(m3arbol!$M228,'Base Compendio BN UConc'!$D:$D,'Base Compendio BN UConc'!Q:Q,0)</f>
        <v>0</v>
      </c>
      <c r="J228" s="32" t="s">
        <v>329</v>
      </c>
      <c r="K228" s="33">
        <v>0</v>
      </c>
      <c r="L228" s="34">
        <v>0</v>
      </c>
      <c r="M228" s="32">
        <v>0</v>
      </c>
      <c r="N228" s="24" t="s">
        <v>102</v>
      </c>
      <c r="O228" s="24">
        <v>88</v>
      </c>
      <c r="P228" s="24">
        <f>_xlfn.XLOOKUP(m3arbol!$M228,'Base Compendio BN UConc'!$D:$D,'Base Compendio BN UConc'!I:I,0)</f>
        <v>0</v>
      </c>
    </row>
    <row r="229" spans="1:16" ht="11.25" x14ac:dyDescent="0.2">
      <c r="A229" s="40">
        <v>517</v>
      </c>
      <c r="B229" s="41" t="s">
        <v>367</v>
      </c>
      <c r="C229" s="41" t="s">
        <v>328</v>
      </c>
      <c r="D229" s="31">
        <v>8</v>
      </c>
      <c r="E229" s="24" t="s">
        <v>328</v>
      </c>
      <c r="F229" s="24" t="s">
        <v>41</v>
      </c>
      <c r="G229" s="53">
        <v>10</v>
      </c>
      <c r="H229" s="31" t="str">
        <f>_xlfn.XLOOKUP(m3arbol!$M229,'Base Compendio BN UConc'!$D:$D,'Base Compendio BN UConc'!S:S,"s/i")</f>
        <v>s/i</v>
      </c>
      <c r="I229" s="24">
        <f>_xlfn.XLOOKUP(m3arbol!$M229,'Base Compendio BN UConc'!$D:$D,'Base Compendio BN UConc'!Q:Q,0)</f>
        <v>0</v>
      </c>
      <c r="J229" s="32" t="s">
        <v>337</v>
      </c>
      <c r="K229" s="33">
        <v>0</v>
      </c>
      <c r="L229" s="34">
        <v>0</v>
      </c>
      <c r="M229" s="32">
        <v>0</v>
      </c>
      <c r="N229" s="24" t="s">
        <v>102</v>
      </c>
      <c r="O229" s="24">
        <v>16</v>
      </c>
      <c r="P229" s="24" t="s">
        <v>338</v>
      </c>
    </row>
    <row r="230" spans="1:16" ht="11.25" x14ac:dyDescent="0.2">
      <c r="A230" s="40">
        <v>518</v>
      </c>
      <c r="B230" s="41" t="s">
        <v>369</v>
      </c>
      <c r="C230" s="41" t="s">
        <v>328</v>
      </c>
      <c r="D230" s="31">
        <v>8</v>
      </c>
      <c r="E230" s="24" t="s">
        <v>328</v>
      </c>
      <c r="F230" s="24" t="s">
        <v>41</v>
      </c>
      <c r="G230" s="53">
        <v>20</v>
      </c>
      <c r="H230" s="31" t="str">
        <f>_xlfn.XLOOKUP(m3arbol!$M230,'Base Compendio BN UConc'!$D:$D,'Base Compendio BN UConc'!S:S,"s/i")</f>
        <v>s/i</v>
      </c>
      <c r="I230" s="24">
        <f>_xlfn.XLOOKUP(m3arbol!$M230,'Base Compendio BN UConc'!$D:$D,'Base Compendio BN UConc'!Q:Q,0)</f>
        <v>0</v>
      </c>
      <c r="J230" s="32" t="s">
        <v>339</v>
      </c>
      <c r="K230" s="33">
        <v>0</v>
      </c>
      <c r="L230" s="34">
        <v>0</v>
      </c>
      <c r="M230" s="32">
        <v>0</v>
      </c>
      <c r="N230" s="24" t="s">
        <v>102</v>
      </c>
      <c r="O230" s="24">
        <v>16</v>
      </c>
      <c r="P230" s="24" t="s">
        <v>338</v>
      </c>
    </row>
    <row r="231" spans="1:16" ht="11.25" x14ac:dyDescent="0.2">
      <c r="A231" s="40">
        <v>519</v>
      </c>
      <c r="B231" s="41" t="s">
        <v>368</v>
      </c>
      <c r="C231" s="41" t="s">
        <v>328</v>
      </c>
      <c r="D231" s="31">
        <v>8</v>
      </c>
      <c r="E231" s="24" t="s">
        <v>328</v>
      </c>
      <c r="F231" s="24" t="s">
        <v>41</v>
      </c>
      <c r="G231" s="53">
        <v>10</v>
      </c>
      <c r="H231" s="31" t="str">
        <f>_xlfn.XLOOKUP(m3arbol!$M231,'Base Compendio BN UConc'!$D:$D,'Base Compendio BN UConc'!S:S,"s/i")</f>
        <v>s/i</v>
      </c>
      <c r="I231" s="24">
        <f>_xlfn.XLOOKUP(m3arbol!$M231,'Base Compendio BN UConc'!$D:$D,'Base Compendio BN UConc'!Q:Q,0)</f>
        <v>0</v>
      </c>
      <c r="J231" s="32" t="s">
        <v>340</v>
      </c>
      <c r="K231" s="33">
        <v>0</v>
      </c>
      <c r="L231" s="34">
        <v>0</v>
      </c>
      <c r="M231" s="32">
        <v>0</v>
      </c>
      <c r="N231" s="24" t="s">
        <v>102</v>
      </c>
      <c r="O231" s="24">
        <v>16</v>
      </c>
      <c r="P231" s="24" t="s">
        <v>341</v>
      </c>
    </row>
    <row r="232" spans="1:16" ht="11.25" x14ac:dyDescent="0.2">
      <c r="A232" s="40">
        <v>520</v>
      </c>
      <c r="B232" s="41" t="s">
        <v>370</v>
      </c>
      <c r="C232" s="41" t="s">
        <v>328</v>
      </c>
      <c r="D232" s="31">
        <v>8</v>
      </c>
      <c r="E232" s="24" t="s">
        <v>328</v>
      </c>
      <c r="F232" s="24" t="s">
        <v>41</v>
      </c>
      <c r="G232" s="53">
        <v>20</v>
      </c>
      <c r="H232" s="31" t="str">
        <f>_xlfn.XLOOKUP(m3arbol!$M232,'Base Compendio BN UConc'!$D:$D,'Base Compendio BN UConc'!S:S,"s/i")</f>
        <v>s/i</v>
      </c>
      <c r="I232" s="24">
        <f>_xlfn.XLOOKUP(m3arbol!$M232,'Base Compendio BN UConc'!$D:$D,'Base Compendio BN UConc'!Q:Q,0)</f>
        <v>0</v>
      </c>
      <c r="J232" s="32" t="s">
        <v>340</v>
      </c>
      <c r="K232" s="33">
        <v>0</v>
      </c>
      <c r="L232" s="34">
        <v>0</v>
      </c>
      <c r="M232" s="32">
        <v>0</v>
      </c>
      <c r="N232" s="24" t="s">
        <v>102</v>
      </c>
      <c r="O232" s="24">
        <v>16</v>
      </c>
      <c r="P232" s="24" t="s">
        <v>341</v>
      </c>
    </row>
    <row r="233" spans="1:16" ht="11.25" x14ac:dyDescent="0.2">
      <c r="A233" s="42">
        <v>521</v>
      </c>
      <c r="B233" s="43" t="s">
        <v>371</v>
      </c>
      <c r="C233" s="43" t="s">
        <v>345</v>
      </c>
      <c r="D233" s="35">
        <v>4</v>
      </c>
      <c r="E233" s="36" t="s">
        <v>345</v>
      </c>
      <c r="F233" s="36" t="s">
        <v>347</v>
      </c>
      <c r="G233" s="54">
        <v>7.5</v>
      </c>
      <c r="H233" s="31" t="str">
        <f>_xlfn.XLOOKUP(m3arbol!$M233,'Base Compendio BN UConc'!$D:$D,'Base Compendio BN UConc'!S:S,"s/i")</f>
        <v>s/i</v>
      </c>
      <c r="I233" s="36">
        <f>_xlfn.XLOOKUP(m3arbol!$M233,'Base Compendio BN UConc'!$D:$D,'Base Compendio BN UConc'!Q:Q,0)</f>
        <v>0</v>
      </c>
      <c r="J233" s="37" t="s">
        <v>344</v>
      </c>
      <c r="K233" s="38">
        <v>0</v>
      </c>
      <c r="L233" s="39">
        <v>0</v>
      </c>
      <c r="M233" s="37">
        <v>0</v>
      </c>
      <c r="N233" s="36" t="s">
        <v>102</v>
      </c>
      <c r="O233" s="36"/>
      <c r="P233" s="36" t="s">
        <v>346</v>
      </c>
    </row>
  </sheetData>
  <autoFilter ref="A1:P233" xr:uid="{952C17F3-1513-41C9-8EDB-3F997283A1FB}"/>
  <phoneticPr fontId="5" type="noConversion"/>
  <conditionalFormatting sqref="G1:G1048576">
    <cfRule type="cellIs" dxfId="14" priority="1" operator="equal">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A60A-D77E-4A5D-A72A-851FBE9D908D}">
  <dimension ref="A1:B76"/>
  <sheetViews>
    <sheetView showGridLines="0" workbookViewId="0">
      <pane ySplit="1" topLeftCell="A2" activePane="bottomLeft" state="frozen"/>
      <selection pane="bottomLeft" activeCell="B17" sqref="B17"/>
    </sheetView>
  </sheetViews>
  <sheetFormatPr baseColWidth="10" defaultColWidth="9.140625" defaultRowHeight="12.75" x14ac:dyDescent="0.2"/>
  <cols>
    <col min="1" max="1" width="171.7109375" style="61" bestFit="1" customWidth="1"/>
    <col min="2" max="2" width="20.140625" style="60" bestFit="1" customWidth="1"/>
    <col min="3" max="16384" width="9.140625" style="61"/>
  </cols>
  <sheetData>
    <row r="1" spans="1:1" ht="13.5" thickBot="1" x14ac:dyDescent="0.25">
      <c r="A1" s="59" t="s">
        <v>104</v>
      </c>
    </row>
    <row r="2" spans="1:1" x14ac:dyDescent="0.2">
      <c r="A2" s="62" t="s">
        <v>652</v>
      </c>
    </row>
    <row r="3" spans="1:1" x14ac:dyDescent="0.2">
      <c r="A3" s="62" t="s">
        <v>653</v>
      </c>
    </row>
    <row r="4" spans="1:1" x14ac:dyDescent="0.2">
      <c r="A4" s="62" t="s">
        <v>668</v>
      </c>
    </row>
    <row r="5" spans="1:1" x14ac:dyDescent="0.2">
      <c r="A5" s="63" t="s">
        <v>321</v>
      </c>
    </row>
    <row r="6" spans="1:1" x14ac:dyDescent="0.2">
      <c r="A6" s="63" t="s">
        <v>322</v>
      </c>
    </row>
    <row r="7" spans="1:1" x14ac:dyDescent="0.2">
      <c r="A7" s="63" t="s">
        <v>323</v>
      </c>
    </row>
    <row r="8" spans="1:1" x14ac:dyDescent="0.2">
      <c r="A8" s="63" t="s">
        <v>324</v>
      </c>
    </row>
    <row r="9" spans="1:1" ht="7.5" customHeight="1" x14ac:dyDescent="0.2"/>
    <row r="10" spans="1:1" x14ac:dyDescent="0.2">
      <c r="A10" s="64" t="s">
        <v>105</v>
      </c>
    </row>
    <row r="11" spans="1:1" x14ac:dyDescent="0.2">
      <c r="A11" s="65" t="s">
        <v>669</v>
      </c>
    </row>
    <row r="12" spans="1:1" x14ac:dyDescent="0.2">
      <c r="A12" s="65" t="s">
        <v>670</v>
      </c>
    </row>
    <row r="13" spans="1:1" ht="7.5" customHeight="1" x14ac:dyDescent="0.2">
      <c r="A13" s="60"/>
    </row>
    <row r="14" spans="1:1" x14ac:dyDescent="0.2">
      <c r="A14" s="64" t="s">
        <v>316</v>
      </c>
    </row>
    <row r="15" spans="1:1" x14ac:dyDescent="0.2">
      <c r="A15" s="62" t="s">
        <v>671</v>
      </c>
    </row>
    <row r="16" spans="1:1" x14ac:dyDescent="0.2">
      <c r="A16" s="62" t="s">
        <v>672</v>
      </c>
    </row>
    <row r="17" spans="1:1" x14ac:dyDescent="0.2">
      <c r="A17" s="66" t="s">
        <v>673</v>
      </c>
    </row>
    <row r="18" spans="1:1" x14ac:dyDescent="0.2">
      <c r="A18" s="66" t="s">
        <v>674</v>
      </c>
    </row>
    <row r="19" spans="1:1" x14ac:dyDescent="0.2">
      <c r="A19" s="66" t="s">
        <v>675</v>
      </c>
    </row>
    <row r="20" spans="1:1" x14ac:dyDescent="0.2">
      <c r="A20" s="67" t="s">
        <v>317</v>
      </c>
    </row>
    <row r="21" spans="1:1" x14ac:dyDescent="0.2">
      <c r="A21" s="62" t="s">
        <v>676</v>
      </c>
    </row>
    <row r="22" spans="1:1" x14ac:dyDescent="0.2">
      <c r="A22" s="68" t="s">
        <v>318</v>
      </c>
    </row>
    <row r="23" spans="1:1" x14ac:dyDescent="0.2">
      <c r="A23" s="62" t="s">
        <v>254</v>
      </c>
    </row>
    <row r="24" spans="1:1" ht="7.5" customHeight="1" thickBot="1" x14ac:dyDescent="0.25"/>
    <row r="25" spans="1:1" ht="13.5" thickBot="1" x14ac:dyDescent="0.25">
      <c r="A25" s="59" t="s">
        <v>319</v>
      </c>
    </row>
    <row r="26" spans="1:1" x14ac:dyDescent="0.2">
      <c r="A26" s="69" t="s">
        <v>654</v>
      </c>
    </row>
    <row r="27" spans="1:1" x14ac:dyDescent="0.2">
      <c r="A27" s="62" t="s">
        <v>677</v>
      </c>
    </row>
    <row r="28" spans="1:1" x14ac:dyDescent="0.2">
      <c r="A28" s="62" t="s">
        <v>640</v>
      </c>
    </row>
    <row r="29" spans="1:1" x14ac:dyDescent="0.2">
      <c r="A29" s="62" t="s">
        <v>678</v>
      </c>
    </row>
    <row r="30" spans="1:1" x14ac:dyDescent="0.2">
      <c r="A30" s="70" t="s">
        <v>655</v>
      </c>
    </row>
    <row r="31" spans="1:1" x14ac:dyDescent="0.2">
      <c r="A31" s="62" t="s">
        <v>679</v>
      </c>
    </row>
    <row r="32" spans="1:1" x14ac:dyDescent="0.2">
      <c r="A32" s="62" t="s">
        <v>248</v>
      </c>
    </row>
    <row r="33" spans="1:1" x14ac:dyDescent="0.2">
      <c r="A33" s="62" t="s">
        <v>680</v>
      </c>
    </row>
    <row r="34" spans="1:1" x14ac:dyDescent="0.2">
      <c r="A34" s="62" t="s">
        <v>249</v>
      </c>
    </row>
    <row r="35" spans="1:1" x14ac:dyDescent="0.2">
      <c r="A35" s="71" t="s">
        <v>656</v>
      </c>
    </row>
    <row r="36" spans="1:1" x14ac:dyDescent="0.2">
      <c r="A36" s="71" t="s">
        <v>657</v>
      </c>
    </row>
    <row r="37" spans="1:1" x14ac:dyDescent="0.2">
      <c r="A37" s="63" t="s">
        <v>108</v>
      </c>
    </row>
    <row r="38" spans="1:1" x14ac:dyDescent="0.2">
      <c r="A38" s="63" t="s">
        <v>109</v>
      </c>
    </row>
    <row r="39" spans="1:1" x14ac:dyDescent="0.2">
      <c r="A39" s="63" t="s">
        <v>110</v>
      </c>
    </row>
    <row r="40" spans="1:1" x14ac:dyDescent="0.2">
      <c r="A40" s="63" t="s">
        <v>106</v>
      </c>
    </row>
    <row r="41" spans="1:1" x14ac:dyDescent="0.2">
      <c r="A41" s="63" t="s">
        <v>114</v>
      </c>
    </row>
    <row r="42" spans="1:1" x14ac:dyDescent="0.2">
      <c r="A42" s="63" t="s">
        <v>107</v>
      </c>
    </row>
    <row r="43" spans="1:1" x14ac:dyDescent="0.2">
      <c r="A43" s="63" t="s">
        <v>111</v>
      </c>
    </row>
    <row r="44" spans="1:1" x14ac:dyDescent="0.2">
      <c r="A44" s="63" t="s">
        <v>112</v>
      </c>
    </row>
    <row r="45" spans="1:1" x14ac:dyDescent="0.2">
      <c r="A45" s="63" t="s">
        <v>113</v>
      </c>
    </row>
    <row r="46" spans="1:1" ht="7.5" customHeight="1" x14ac:dyDescent="0.2">
      <c r="A46" s="72"/>
    </row>
    <row r="47" spans="1:1" x14ac:dyDescent="0.2">
      <c r="A47" s="72" t="s">
        <v>251</v>
      </c>
    </row>
    <row r="48" spans="1:1" x14ac:dyDescent="0.2">
      <c r="A48" s="72" t="s">
        <v>658</v>
      </c>
    </row>
    <row r="49" spans="1:2" x14ac:dyDescent="0.2">
      <c r="A49" s="60" t="s">
        <v>659</v>
      </c>
    </row>
    <row r="50" spans="1:2" x14ac:dyDescent="0.2">
      <c r="A50" s="70" t="s">
        <v>660</v>
      </c>
    </row>
    <row r="51" spans="1:2" x14ac:dyDescent="0.2">
      <c r="A51" s="62" t="s">
        <v>681</v>
      </c>
    </row>
    <row r="52" spans="1:2" x14ac:dyDescent="0.2">
      <c r="A52" s="73" t="s">
        <v>252</v>
      </c>
    </row>
    <row r="53" spans="1:2" x14ac:dyDescent="0.2">
      <c r="A53" s="62" t="s">
        <v>682</v>
      </c>
    </row>
    <row r="54" spans="1:2" ht="7.5" customHeight="1" thickBot="1" x14ac:dyDescent="0.25">
      <c r="A54" s="60"/>
    </row>
    <row r="55" spans="1:2" ht="13.5" thickBot="1" x14ac:dyDescent="0.25">
      <c r="A55" s="59" t="s">
        <v>250</v>
      </c>
    </row>
    <row r="56" spans="1:2" x14ac:dyDescent="0.2">
      <c r="A56" s="62" t="s">
        <v>325</v>
      </c>
    </row>
    <row r="57" spans="1:2" x14ac:dyDescent="0.2">
      <c r="A57" s="62" t="s">
        <v>683</v>
      </c>
    </row>
    <row r="58" spans="1:2" x14ac:dyDescent="0.2">
      <c r="A58" s="62" t="s">
        <v>684</v>
      </c>
    </row>
    <row r="59" spans="1:2" ht="7.5" customHeight="1" thickBot="1" x14ac:dyDescent="0.25">
      <c r="A59" s="60"/>
      <c r="B59" s="74"/>
    </row>
    <row r="60" spans="1:2" ht="13.5" thickBot="1" x14ac:dyDescent="0.25">
      <c r="A60" s="59" t="s">
        <v>661</v>
      </c>
      <c r="B60" s="74"/>
    </row>
    <row r="61" spans="1:2" x14ac:dyDescent="0.2">
      <c r="A61" s="62" t="s">
        <v>685</v>
      </c>
      <c r="B61" s="74"/>
    </row>
    <row r="62" spans="1:2" x14ac:dyDescent="0.2">
      <c r="A62" s="62" t="s">
        <v>662</v>
      </c>
    </row>
    <row r="63" spans="1:2" ht="7.5" customHeight="1" x14ac:dyDescent="0.2">
      <c r="A63" s="60"/>
    </row>
    <row r="64" spans="1:2" x14ac:dyDescent="0.2">
      <c r="A64" s="64" t="s">
        <v>686</v>
      </c>
    </row>
    <row r="65" spans="1:1" x14ac:dyDescent="0.2">
      <c r="A65" s="75" t="s">
        <v>687</v>
      </c>
    </row>
    <row r="66" spans="1:1" x14ac:dyDescent="0.2">
      <c r="A66" s="62" t="s">
        <v>688</v>
      </c>
    </row>
    <row r="67" spans="1:1" x14ac:dyDescent="0.2">
      <c r="A67" s="76" t="s">
        <v>689</v>
      </c>
    </row>
    <row r="68" spans="1:1" x14ac:dyDescent="0.2">
      <c r="A68" s="67" t="s">
        <v>690</v>
      </c>
    </row>
    <row r="69" spans="1:1" ht="7.5" customHeight="1" x14ac:dyDescent="0.2"/>
    <row r="70" spans="1:1" x14ac:dyDescent="0.2">
      <c r="A70" s="75" t="s">
        <v>691</v>
      </c>
    </row>
    <row r="71" spans="1:1" x14ac:dyDescent="0.2">
      <c r="A71" s="62" t="s">
        <v>692</v>
      </c>
    </row>
    <row r="72" spans="1:1" x14ac:dyDescent="0.2">
      <c r="A72" s="62" t="s">
        <v>693</v>
      </c>
    </row>
    <row r="73" spans="1:1" x14ac:dyDescent="0.2">
      <c r="A73" s="62" t="s">
        <v>694</v>
      </c>
    </row>
    <row r="74" spans="1:1" ht="7.5" customHeight="1" x14ac:dyDescent="0.2"/>
    <row r="75" spans="1:1" x14ac:dyDescent="0.2">
      <c r="A75" s="77" t="s">
        <v>253</v>
      </c>
    </row>
    <row r="76" spans="1:1" x14ac:dyDescent="0.2">
      <c r="A76" s="78" t="s">
        <v>320</v>
      </c>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621CF-13D1-43B9-975A-8455E1F52DC6}">
  <dimension ref="A1:M66"/>
  <sheetViews>
    <sheetView showGridLines="0" workbookViewId="0">
      <selection activeCell="E68" sqref="E68"/>
    </sheetView>
  </sheetViews>
  <sheetFormatPr baseColWidth="10" defaultColWidth="0" defaultRowHeight="12.75" x14ac:dyDescent="0.2"/>
  <cols>
    <col min="1" max="1" width="2" style="61" bestFit="1" customWidth="1"/>
    <col min="2" max="2" width="20.85546875" style="61" bestFit="1" customWidth="1"/>
    <col min="3" max="3" width="5.28515625" style="79" bestFit="1" customWidth="1"/>
    <col min="4" max="4" width="7.28515625" style="79" bestFit="1" customWidth="1"/>
    <col min="5" max="5" width="100.5703125" style="60" customWidth="1"/>
    <col min="6" max="6" width="4.5703125" style="61" customWidth="1"/>
    <col min="7" max="7" width="9.140625" style="61" customWidth="1"/>
    <col min="8" max="8" width="11.42578125" style="92" customWidth="1"/>
    <col min="9" max="11" width="11.42578125" style="61" customWidth="1"/>
    <col min="12" max="12" width="3.7109375" style="61" customWidth="1"/>
    <col min="13" max="13" width="0" style="61" hidden="1" customWidth="1"/>
    <col min="14" max="16384" width="11.42578125" style="61" hidden="1"/>
  </cols>
  <sheetData>
    <row r="1" spans="1:12" x14ac:dyDescent="0.2">
      <c r="B1" s="97" t="s">
        <v>639</v>
      </c>
      <c r="C1" s="97"/>
      <c r="D1" s="97"/>
      <c r="E1" s="97"/>
      <c r="G1" s="97" t="s">
        <v>630</v>
      </c>
      <c r="H1" s="97"/>
      <c r="I1" s="97"/>
      <c r="J1" s="97"/>
      <c r="K1" s="97"/>
    </row>
    <row r="2" spans="1:12" ht="6" customHeight="1" x14ac:dyDescent="0.2">
      <c r="B2" s="79"/>
      <c r="E2" s="79"/>
      <c r="G2" s="79"/>
      <c r="H2" s="79"/>
      <c r="I2" s="79"/>
      <c r="J2" s="79"/>
      <c r="K2" s="79"/>
    </row>
    <row r="3" spans="1:12" ht="15" customHeight="1" x14ac:dyDescent="0.2">
      <c r="B3" s="80" t="s">
        <v>635</v>
      </c>
      <c r="C3" s="81" t="s">
        <v>633</v>
      </c>
      <c r="D3" s="81" t="s">
        <v>634</v>
      </c>
      <c r="E3" s="82"/>
      <c r="G3" s="98" t="s">
        <v>636</v>
      </c>
      <c r="H3" s="98"/>
      <c r="I3" s="98"/>
      <c r="J3" s="98"/>
      <c r="K3" s="98"/>
      <c r="L3" s="83"/>
    </row>
    <row r="4" spans="1:12" x14ac:dyDescent="0.2">
      <c r="B4" s="84" t="s">
        <v>359</v>
      </c>
      <c r="C4" s="85" t="s">
        <v>380</v>
      </c>
      <c r="D4" s="86">
        <v>15</v>
      </c>
      <c r="E4" s="20" t="s">
        <v>360</v>
      </c>
      <c r="G4" s="98"/>
      <c r="H4" s="98"/>
      <c r="I4" s="98"/>
      <c r="J4" s="98"/>
      <c r="K4" s="98"/>
      <c r="L4" s="83"/>
    </row>
    <row r="5" spans="1:12" x14ac:dyDescent="0.2">
      <c r="B5" s="87" t="s">
        <v>361</v>
      </c>
      <c r="C5" s="85" t="s">
        <v>632</v>
      </c>
      <c r="D5" s="86">
        <v>25</v>
      </c>
      <c r="E5" s="20" t="s">
        <v>362</v>
      </c>
      <c r="G5" s="98"/>
      <c r="H5" s="98"/>
      <c r="I5" s="98"/>
      <c r="J5" s="98"/>
      <c r="K5" s="98"/>
      <c r="L5" s="83"/>
    </row>
    <row r="6" spans="1:12" x14ac:dyDescent="0.2">
      <c r="G6" s="98"/>
      <c r="H6" s="98"/>
      <c r="I6" s="98"/>
      <c r="J6" s="98"/>
      <c r="K6" s="98"/>
      <c r="L6" s="83"/>
    </row>
    <row r="7" spans="1:12" ht="15" customHeight="1" x14ac:dyDescent="0.2">
      <c r="A7" s="84">
        <v>1</v>
      </c>
      <c r="B7" s="88" t="s">
        <v>627</v>
      </c>
      <c r="C7" s="89">
        <v>2</v>
      </c>
      <c r="D7" s="90" t="s">
        <v>629</v>
      </c>
      <c r="E7" s="91" t="str">
        <f>_xlfn.XLOOKUP(C7,m3arbol!A:A,m3arbol!C:C,"Formula no existe",FALSE)&amp;" - DLU= "&amp;_xlfn.XLOOKUP(C7,m3arbol!A:A,m3arbol!G:G,"Formula no existe",FALSE)</f>
        <v>Genérica - Cono medido al DAP  (Volumen desde la base al ápice) - DLU= 0</v>
      </c>
      <c r="G7" s="98" t="s">
        <v>637</v>
      </c>
      <c r="H7" s="98"/>
      <c r="I7" s="98"/>
      <c r="J7" s="98"/>
      <c r="K7" s="98"/>
      <c r="L7" s="83"/>
    </row>
    <row r="8" spans="1:12" x14ac:dyDescent="0.2">
      <c r="A8" s="84">
        <v>2</v>
      </c>
      <c r="B8" s="95" t="s">
        <v>628</v>
      </c>
      <c r="C8" s="95"/>
      <c r="D8" s="95"/>
      <c r="E8" s="19" t="str">
        <f>_xlfn.XLOOKUP(C7,m3arbol!A:A,m3arbol!B:B,"Formula no existe",0)</f>
        <v>V = (3.141592654* ((D/100* H)/(2* H - 2.6))^2* H)/3</v>
      </c>
      <c r="G8" s="98"/>
      <c r="H8" s="98"/>
      <c r="I8" s="98"/>
      <c r="J8" s="98"/>
      <c r="K8" s="98"/>
      <c r="L8" s="83"/>
    </row>
    <row r="9" spans="1:12" x14ac:dyDescent="0.2">
      <c r="A9" s="84">
        <v>3</v>
      </c>
      <c r="B9" s="95" t="s">
        <v>631</v>
      </c>
      <c r="C9" s="95"/>
      <c r="D9" s="95"/>
      <c r="E9" s="20" t="str">
        <f>SUBSTITUTE(SUBSTITUTE(E8,$B$4,$C$4),$B$5,$C$5)</f>
        <v>V = (3.141592654* (($D$4/100* $D$5)/(2* $D$5 - 2.6))^2* $D$5)/3</v>
      </c>
      <c r="G9" s="98"/>
      <c r="H9" s="98"/>
      <c r="I9" s="98"/>
      <c r="J9" s="98"/>
      <c r="K9" s="98"/>
      <c r="L9" s="83"/>
    </row>
    <row r="10" spans="1:12" x14ac:dyDescent="0.2">
      <c r="A10" s="84">
        <v>4</v>
      </c>
      <c r="B10" s="96" t="s">
        <v>326</v>
      </c>
      <c r="C10" s="96"/>
      <c r="D10" s="96"/>
      <c r="E10" s="21">
        <f xml:space="preserve"> (3.141592654* (($D$4/100* $D$5)/(2* $D$5 - 2.6))^2* $D$5)/3</f>
        <v>0.16386057662617504</v>
      </c>
      <c r="G10" s="98"/>
      <c r="H10" s="98"/>
      <c r="I10" s="98"/>
      <c r="J10" s="98"/>
      <c r="K10" s="98"/>
      <c r="L10" s="83"/>
    </row>
    <row r="11" spans="1:12" x14ac:dyDescent="0.2">
      <c r="A11" s="84">
        <v>5</v>
      </c>
      <c r="B11" s="95" t="s">
        <v>625</v>
      </c>
      <c r="C11" s="95"/>
      <c r="D11" s="95"/>
      <c r="E11" s="20" t="str">
        <f ca="1">"V "&amp;_xlfn.FORMULATEXT(E10)</f>
        <v>V = (3.141592654* (($D$4/100* $D$5)/(2* $D$5 - 2.6))^2* $D$5)/3</v>
      </c>
      <c r="G11" s="98"/>
      <c r="H11" s="98"/>
      <c r="I11" s="98"/>
      <c r="J11" s="98"/>
      <c r="K11" s="98"/>
      <c r="L11" s="83"/>
    </row>
    <row r="12" spans="1:12" x14ac:dyDescent="0.2">
      <c r="A12" s="92"/>
      <c r="G12" s="98" t="s">
        <v>695</v>
      </c>
      <c r="H12" s="98"/>
      <c r="I12" s="98"/>
      <c r="J12" s="98"/>
      <c r="K12" s="98"/>
    </row>
    <row r="13" spans="1:12" x14ac:dyDescent="0.2">
      <c r="A13" s="84">
        <v>1</v>
      </c>
      <c r="B13" s="88" t="s">
        <v>627</v>
      </c>
      <c r="C13" s="89">
        <v>501</v>
      </c>
      <c r="D13" s="90" t="s">
        <v>629</v>
      </c>
      <c r="E13" s="91" t="str">
        <f>_xlfn.XLOOKUP(C13,m3arbol!A:A,m3arbol!C:C,"Formula no existe",FALSE)&amp;" - DLU= "&amp;_xlfn.XLOOKUP(C13,m3arbol!A:A,m3arbol!G:G,"Formula no existe",FALSE)</f>
        <v>Pino radiata - DLU= 10</v>
      </c>
      <c r="G13" s="98"/>
      <c r="H13" s="98"/>
      <c r="I13" s="98"/>
      <c r="J13" s="98"/>
      <c r="K13" s="98"/>
    </row>
    <row r="14" spans="1:12" x14ac:dyDescent="0.2">
      <c r="A14" s="84">
        <v>2</v>
      </c>
      <c r="B14" s="95" t="s">
        <v>628</v>
      </c>
      <c r="C14" s="95"/>
      <c r="D14" s="95"/>
      <c r="E14" s="19" t="str">
        <f>_xlfn.XLOOKUP(C13,m3arbol!A:A,m3arbol!B:B,"Formula no existe",FALSE)</f>
        <v>V = 0.033615 + 0.000023037788*D^2*H</v>
      </c>
      <c r="G14" s="98"/>
      <c r="H14" s="98"/>
      <c r="I14" s="98"/>
      <c r="J14" s="98"/>
      <c r="K14" s="98"/>
    </row>
    <row r="15" spans="1:12" x14ac:dyDescent="0.2">
      <c r="A15" s="84">
        <v>3</v>
      </c>
      <c r="B15" s="95" t="s">
        <v>626</v>
      </c>
      <c r="C15" s="95"/>
      <c r="D15" s="95"/>
      <c r="E15" s="20" t="str">
        <f>SUBSTITUTE(SUBSTITUTE(E14,$B$4,$C$4),$B$5,$C$5)</f>
        <v>V = 0.033615 + 0.000023037788*$D$4^2*$D$5</v>
      </c>
      <c r="G15" s="98"/>
      <c r="H15" s="98"/>
      <c r="I15" s="98"/>
      <c r="J15" s="98"/>
      <c r="K15" s="98"/>
    </row>
    <row r="16" spans="1:12" x14ac:dyDescent="0.2">
      <c r="A16" s="84">
        <v>4</v>
      </c>
      <c r="B16" s="96" t="s">
        <v>326</v>
      </c>
      <c r="C16" s="96"/>
      <c r="D16" s="96"/>
      <c r="E16" s="21">
        <f xml:space="preserve"> ((3.141592654* (($D$4/100* $D$5)/(2* $D$5 - 2.6))^2* $D$5)/3) - ((3.141592654* (10/100)^3* $D$5)/(12* ($D$4/100)))</f>
        <v>0.12022734532061946</v>
      </c>
      <c r="G16" s="98"/>
      <c r="H16" s="98"/>
      <c r="I16" s="98"/>
      <c r="J16" s="98"/>
      <c r="K16" s="98"/>
    </row>
    <row r="17" spans="1:11" ht="15" customHeight="1" x14ac:dyDescent="0.2">
      <c r="A17" s="84">
        <v>5</v>
      </c>
      <c r="B17" s="95" t="s">
        <v>625</v>
      </c>
      <c r="C17" s="95"/>
      <c r="D17" s="95"/>
      <c r="E17" s="20" t="str">
        <f ca="1">"V "&amp;_xlfn.FORMULATEXT(E16)</f>
        <v>V = ((3.141592654* (($D$4/100* $D$5)/(2* $D$5 - 2.6))^2* $D$5)/3) - ((3.141592654* (10/100)^3* $D$5)/(12* ($D$4/100)))</v>
      </c>
      <c r="G17" s="98" t="s">
        <v>696</v>
      </c>
      <c r="H17" s="98"/>
      <c r="I17" s="98"/>
      <c r="J17" s="98"/>
      <c r="K17" s="98"/>
    </row>
    <row r="18" spans="1:11" x14ac:dyDescent="0.2">
      <c r="A18" s="92"/>
      <c r="G18" s="98"/>
      <c r="H18" s="98"/>
      <c r="I18" s="98"/>
      <c r="J18" s="98"/>
      <c r="K18" s="98"/>
    </row>
    <row r="19" spans="1:11" x14ac:dyDescent="0.2">
      <c r="A19" s="84">
        <v>1</v>
      </c>
      <c r="B19" s="88" t="s">
        <v>627</v>
      </c>
      <c r="C19" s="89">
        <v>4</v>
      </c>
      <c r="D19" s="90" t="s">
        <v>629</v>
      </c>
      <c r="E19" s="91" t="str">
        <f>_xlfn.XLOOKUP(C19,m3arbol!A:A,m3arbol!C:C,"Formula no existe",FALSE)&amp;" - DLU= "&amp;_xlfn.XLOOKUP(C19,m3arbol!A:A,m3arbol!G:G,"Formula no existe",FALSE)</f>
        <v>Genérica - Cono Truncado medido al DAP (Volumen desde la Base a DLU = 20cm) - DLU= 20</v>
      </c>
      <c r="G19" s="98"/>
      <c r="H19" s="98"/>
      <c r="I19" s="98"/>
      <c r="J19" s="98"/>
      <c r="K19" s="98"/>
    </row>
    <row r="20" spans="1:11" x14ac:dyDescent="0.2">
      <c r="A20" s="84">
        <v>2</v>
      </c>
      <c r="B20" s="95" t="s">
        <v>628</v>
      </c>
      <c r="C20" s="95"/>
      <c r="D20" s="95"/>
      <c r="E20" s="19" t="str">
        <f>_xlfn.XLOOKUP(C19,m3arbol!A:A,m3arbol!B:B,"Formula no existe",FALSE)</f>
        <v>V = ((3.141592654* ((D/100* H)/(2* H - 2.6))^2* H)/3) - ((3.141592654* (20/100)^3* H)/(12* (D/100)))</v>
      </c>
      <c r="G20" s="98"/>
      <c r="H20" s="98"/>
      <c r="I20" s="98"/>
      <c r="J20" s="98"/>
      <c r="K20" s="98"/>
    </row>
    <row r="21" spans="1:11" x14ac:dyDescent="0.2">
      <c r="A21" s="84">
        <v>3</v>
      </c>
      <c r="B21" s="95" t="s">
        <v>626</v>
      </c>
      <c r="C21" s="95"/>
      <c r="D21" s="95"/>
      <c r="E21" s="20" t="str">
        <f>SUBSTITUTE(SUBSTITUTE(E20,$B$4,$C$4),$B$5,$C$5)</f>
        <v>V = ((3.141592654* (($D$4/100* $D$5)/(2* $D$5 - 2.6))^2* $D$5)/3) - ((3.141592654* (20/100)^3* $D$5)/(12* ($D$4/100)))</v>
      </c>
      <c r="G21" s="98"/>
      <c r="H21" s="98"/>
      <c r="I21" s="98"/>
      <c r="J21" s="98"/>
      <c r="K21" s="98"/>
    </row>
    <row r="22" spans="1:11" x14ac:dyDescent="0.2">
      <c r="A22" s="84">
        <v>4</v>
      </c>
      <c r="B22" s="96" t="s">
        <v>326</v>
      </c>
      <c r="C22" s="96"/>
      <c r="D22" s="96"/>
      <c r="E22" s="21">
        <f xml:space="preserve"> ((3.141592654* (($D$4/100* $D$5)/(2* $D$5 - 2.6))^2* $D$5)/3) - ((3.141592654* (20/100)^3* $D$5)/(12* ($D$4/100)))</f>
        <v>-0.18520527381826951</v>
      </c>
      <c r="G22" s="98"/>
      <c r="H22" s="98"/>
      <c r="I22" s="98"/>
      <c r="J22" s="98"/>
      <c r="K22" s="98"/>
    </row>
    <row r="23" spans="1:11" x14ac:dyDescent="0.2">
      <c r="A23" s="84">
        <v>5</v>
      </c>
      <c r="B23" s="95" t="s">
        <v>625</v>
      </c>
      <c r="C23" s="95"/>
      <c r="D23" s="95"/>
      <c r="E23" s="20" t="str">
        <f ca="1">"V "&amp;_xlfn.FORMULATEXT(E22)</f>
        <v>V = ((3.141592654* (($D$4/100* $D$5)/(2* $D$5 - 2.6))^2* $D$5)/3) - ((3.141592654* (20/100)^3* $D$5)/(12* ($D$4/100)))</v>
      </c>
      <c r="G23" s="98"/>
      <c r="H23" s="98"/>
      <c r="I23" s="98"/>
      <c r="J23" s="98"/>
      <c r="K23" s="98"/>
    </row>
    <row r="24" spans="1:11" ht="15" customHeight="1" x14ac:dyDescent="0.2">
      <c r="A24" s="92"/>
      <c r="G24" s="98" t="s">
        <v>697</v>
      </c>
      <c r="H24" s="98"/>
      <c r="I24" s="98"/>
      <c r="J24" s="98"/>
      <c r="K24" s="98"/>
    </row>
    <row r="25" spans="1:11" x14ac:dyDescent="0.2">
      <c r="A25" s="84">
        <v>1</v>
      </c>
      <c r="B25" s="88" t="s">
        <v>627</v>
      </c>
      <c r="C25" s="89">
        <v>206</v>
      </c>
      <c r="D25" s="90" t="s">
        <v>629</v>
      </c>
      <c r="E25" s="91" t="str">
        <f>_xlfn.XLOOKUP(C25,m3arbol!A:A,m3arbol!C:C,"Formula no existe",FALSE)&amp;" - DLU= "&amp;_xlfn.XLOOKUP(C25,m3arbol!A:A,m3arbol!G:G,"Formula no existe",FALSE)</f>
        <v>Tiaca - Lingue - Avellano - DLU= 10</v>
      </c>
      <c r="G25" s="98"/>
      <c r="H25" s="98"/>
      <c r="I25" s="98"/>
      <c r="J25" s="98"/>
      <c r="K25" s="98"/>
    </row>
    <row r="26" spans="1:11" x14ac:dyDescent="0.2">
      <c r="A26" s="84">
        <v>2</v>
      </c>
      <c r="B26" s="95" t="s">
        <v>628</v>
      </c>
      <c r="C26" s="95"/>
      <c r="D26" s="95"/>
      <c r="E26" s="19" t="str">
        <f>_xlfn.XLOOKUP(C25,m3arbol!A:A,m3arbol!B:B,"Formula no existe",FALSE)</f>
        <v>V = (D/100)^2* 4.1675 + 0.1303* (- 6.3217 + 0.8706* H)</v>
      </c>
      <c r="G26" s="98"/>
      <c r="H26" s="98"/>
      <c r="I26" s="98"/>
      <c r="J26" s="98"/>
      <c r="K26" s="98"/>
    </row>
    <row r="27" spans="1:11" x14ac:dyDescent="0.2">
      <c r="A27" s="84">
        <v>3</v>
      </c>
      <c r="B27" s="95" t="s">
        <v>626</v>
      </c>
      <c r="C27" s="95"/>
      <c r="D27" s="95"/>
      <c r="E27" s="20" t="str">
        <f>SUBSTITUTE(SUBSTITUTE(E26,$B$4,$C$4),$B$5,$C$5)</f>
        <v>V = ($D$4/100)^2* 4.1675 + 0.1303* (- 6.3217 + 0.8706* $D$5)</v>
      </c>
      <c r="G27" s="98"/>
      <c r="H27" s="98"/>
      <c r="I27" s="98"/>
      <c r="J27" s="98"/>
      <c r="K27" s="98"/>
    </row>
    <row r="28" spans="1:11" x14ac:dyDescent="0.2">
      <c r="A28" s="84">
        <v>4</v>
      </c>
      <c r="B28" s="96" t="s">
        <v>326</v>
      </c>
      <c r="C28" s="96"/>
      <c r="D28" s="96"/>
      <c r="E28" s="21">
        <f xml:space="preserve"> 0.0859142 + 0.0000988347* $D$4^2 - 0.00104059* $D$4* $D$5 + 0.0000465418* $D$4^2*$D$5</f>
        <v>-2.0271617500000061E-2</v>
      </c>
      <c r="G28" s="98"/>
      <c r="H28" s="98"/>
      <c r="I28" s="98"/>
      <c r="J28" s="98"/>
      <c r="K28" s="98"/>
    </row>
    <row r="29" spans="1:11" x14ac:dyDescent="0.2">
      <c r="A29" s="84">
        <v>5</v>
      </c>
      <c r="B29" s="95" t="s">
        <v>625</v>
      </c>
      <c r="C29" s="95"/>
      <c r="D29" s="95"/>
      <c r="E29" s="20" t="str">
        <f ca="1">"V "&amp;_xlfn.FORMULATEXT(E28)</f>
        <v>V = 0.0859142 + 0.0000988347* $D$4^2 - 0.00104059* $D$4* $D$5 + 0.0000465418* $D$4^2*$D$5</v>
      </c>
      <c r="G29" s="98"/>
      <c r="H29" s="98"/>
      <c r="I29" s="98"/>
      <c r="J29" s="98"/>
      <c r="K29" s="98"/>
    </row>
    <row r="30" spans="1:11" x14ac:dyDescent="0.2">
      <c r="A30" s="92"/>
      <c r="G30" s="98"/>
      <c r="H30" s="98"/>
      <c r="I30" s="98"/>
      <c r="J30" s="98"/>
      <c r="K30" s="98"/>
    </row>
    <row r="31" spans="1:11" x14ac:dyDescent="0.2">
      <c r="A31" s="84">
        <v>1</v>
      </c>
      <c r="B31" s="88" t="s">
        <v>627</v>
      </c>
      <c r="C31" s="89">
        <v>61</v>
      </c>
      <c r="D31" s="90" t="s">
        <v>629</v>
      </c>
      <c r="E31" s="91" t="str">
        <f>_xlfn.XLOOKUP(C31,m3arbol!A:A,m3arbol!C:C,"Formula no existe",FALSE)&amp;" - DLU= "&amp;_xlfn.XLOOKUP(C31,m3arbol!A:A,m3arbol!G:G,"Formula no existe",FALSE)</f>
        <v>Hualo - DLU= 10</v>
      </c>
      <c r="G31" s="98"/>
      <c r="H31" s="98"/>
      <c r="I31" s="98"/>
      <c r="J31" s="98"/>
      <c r="K31" s="98"/>
    </row>
    <row r="32" spans="1:11" x14ac:dyDescent="0.2">
      <c r="A32" s="84">
        <v>2</v>
      </c>
      <c r="B32" s="95" t="s">
        <v>628</v>
      </c>
      <c r="C32" s="95"/>
      <c r="D32" s="95"/>
      <c r="E32" s="19" t="str">
        <f>_xlfn.XLOOKUP(C31,m3arbol!A:A,m3arbol!B:B,"Formula no existe",FALSE)</f>
        <v>V = 0.034547117 + 0.0000317108* D^2*H</v>
      </c>
      <c r="G32" s="98"/>
      <c r="H32" s="98"/>
      <c r="I32" s="98"/>
      <c r="J32" s="98"/>
      <c r="K32" s="98"/>
    </row>
    <row r="33" spans="1:11" x14ac:dyDescent="0.2">
      <c r="A33" s="84">
        <v>3</v>
      </c>
      <c r="B33" s="95" t="s">
        <v>626</v>
      </c>
      <c r="C33" s="95"/>
      <c r="D33" s="95"/>
      <c r="E33" s="20" t="str">
        <f>SUBSTITUTE(SUBSTITUTE(E32,$B$4,$C$4),$B$5,$C$5)</f>
        <v>V = 0.034547117 + 0.0000317108* $D$4^2*$D$5</v>
      </c>
      <c r="G33" s="98"/>
      <c r="H33" s="98"/>
      <c r="I33" s="98"/>
      <c r="J33" s="98"/>
      <c r="K33" s="98"/>
    </row>
    <row r="34" spans="1:11" x14ac:dyDescent="0.2">
      <c r="A34" s="84">
        <v>4</v>
      </c>
      <c r="B34" s="96" t="s">
        <v>326</v>
      </c>
      <c r="C34" s="96"/>
      <c r="D34" s="96"/>
      <c r="E34" s="21">
        <f xml:space="preserve"> EXP(- 9.519438 + 0.9152567* LN($D$4^2*$D$5))</f>
        <v>0.19864853851556752</v>
      </c>
      <c r="G34" s="98"/>
      <c r="H34" s="98"/>
      <c r="I34" s="98"/>
      <c r="J34" s="98"/>
      <c r="K34" s="98"/>
    </row>
    <row r="35" spans="1:11" x14ac:dyDescent="0.2">
      <c r="A35" s="84">
        <v>5</v>
      </c>
      <c r="B35" s="95" t="s">
        <v>625</v>
      </c>
      <c r="C35" s="95"/>
      <c r="D35" s="95"/>
      <c r="E35" s="20" t="str">
        <f ca="1">"V "&amp;_xlfn.FORMULATEXT(E34)</f>
        <v>V = EXP(- 9.519438 + 0.9152567* LN($D$4^2*$D$5))</v>
      </c>
      <c r="G35" s="98"/>
      <c r="H35" s="98"/>
      <c r="I35" s="98"/>
      <c r="J35" s="98"/>
      <c r="K35" s="98"/>
    </row>
    <row r="36" spans="1:11" x14ac:dyDescent="0.2">
      <c r="A36" s="92"/>
      <c r="G36" s="98" t="s">
        <v>698</v>
      </c>
      <c r="H36" s="98"/>
      <c r="I36" s="98"/>
      <c r="J36" s="98"/>
      <c r="K36" s="98"/>
    </row>
    <row r="37" spans="1:11" x14ac:dyDescent="0.2">
      <c r="A37" s="84">
        <v>1</v>
      </c>
      <c r="B37" s="88" t="s">
        <v>627</v>
      </c>
      <c r="C37" s="89">
        <v>521</v>
      </c>
      <c r="D37" s="90" t="s">
        <v>629</v>
      </c>
      <c r="E37" s="91" t="str">
        <f>_xlfn.XLOOKUP(C37,m3arbol!A:A,m3arbol!C:C,"Formula no existe",FALSE)&amp;" - DLU= "&amp;_xlfn.XLOOKUP(C37,m3arbol!A:A,m3arbol!G:G,"Formula no existe",FALSE)</f>
        <v>Eucalytus globulus - DLU= 7.5</v>
      </c>
      <c r="G37" s="98"/>
      <c r="H37" s="98"/>
      <c r="I37" s="98"/>
      <c r="J37" s="98"/>
      <c r="K37" s="98"/>
    </row>
    <row r="38" spans="1:11" x14ac:dyDescent="0.2">
      <c r="A38" s="84">
        <v>2</v>
      </c>
      <c r="B38" s="95" t="s">
        <v>628</v>
      </c>
      <c r="C38" s="95"/>
      <c r="D38" s="95"/>
      <c r="E38" s="19" t="str">
        <f>_xlfn.XLOOKUP(C37,m3arbol!A:A,m3arbol!B:B,"Formula no existe",FALSE)</f>
        <v>V = 0.037209753 + 0.00002662916735 *D^2 *H</v>
      </c>
      <c r="G38" s="98"/>
      <c r="H38" s="98"/>
      <c r="I38" s="98"/>
      <c r="J38" s="98"/>
      <c r="K38" s="98"/>
    </row>
    <row r="39" spans="1:11" x14ac:dyDescent="0.2">
      <c r="A39" s="84">
        <v>3</v>
      </c>
      <c r="B39" s="95" t="s">
        <v>626</v>
      </c>
      <c r="C39" s="95"/>
      <c r="D39" s="95"/>
      <c r="E39" s="20" t="str">
        <f>SUBSTITUTE(SUBSTITUTE(E38,$B$4,$C$4),$B$5,$C$5)</f>
        <v>V = 0.037209753 + 0.00002662916735 *$D$4^2 *$D$5</v>
      </c>
      <c r="G39" s="98"/>
      <c r="H39" s="98"/>
      <c r="I39" s="98"/>
      <c r="J39" s="98"/>
      <c r="K39" s="98"/>
    </row>
    <row r="40" spans="1:11" x14ac:dyDescent="0.2">
      <c r="A40" s="84">
        <v>4</v>
      </c>
      <c r="B40" s="96" t="s">
        <v>326</v>
      </c>
      <c r="C40" s="96"/>
      <c r="D40" s="96"/>
      <c r="E40" s="21">
        <f xml:space="preserve"> 0.037209753 + 0.00002662916735 *$D$4^2 *$D$5</f>
        <v>0.18699881934375001</v>
      </c>
      <c r="G40" s="98"/>
      <c r="H40" s="98"/>
      <c r="I40" s="98"/>
      <c r="J40" s="98"/>
      <c r="K40" s="98"/>
    </row>
    <row r="41" spans="1:11" x14ac:dyDescent="0.2">
      <c r="A41" s="84">
        <v>5</v>
      </c>
      <c r="B41" s="95" t="s">
        <v>625</v>
      </c>
      <c r="C41" s="95"/>
      <c r="D41" s="95"/>
      <c r="E41" s="20" t="str">
        <f ca="1">"V "&amp;_xlfn.FORMULATEXT(E40)</f>
        <v>V = 0.037209753 + 0.00002662916735 *$D$4^2 *$D$5</v>
      </c>
      <c r="G41" s="98"/>
      <c r="H41" s="98"/>
      <c r="I41" s="98"/>
      <c r="J41" s="98"/>
      <c r="K41" s="98"/>
    </row>
    <row r="42" spans="1:11" x14ac:dyDescent="0.2">
      <c r="A42" s="92"/>
      <c r="G42" s="98"/>
      <c r="H42" s="98"/>
      <c r="I42" s="98"/>
      <c r="J42" s="98"/>
      <c r="K42" s="98"/>
    </row>
    <row r="43" spans="1:11" ht="15.75" x14ac:dyDescent="0.25">
      <c r="A43" s="109" t="s">
        <v>700</v>
      </c>
      <c r="B43" s="109"/>
      <c r="C43" s="109"/>
      <c r="D43" s="109"/>
      <c r="E43" s="109"/>
      <c r="G43" s="108" t="s">
        <v>699</v>
      </c>
      <c r="H43" s="108"/>
      <c r="I43" s="108"/>
      <c r="J43" s="108"/>
      <c r="K43" s="108"/>
    </row>
    <row r="44" spans="1:11" x14ac:dyDescent="0.2">
      <c r="A44" s="84">
        <v>1</v>
      </c>
      <c r="B44" s="93" t="s">
        <v>701</v>
      </c>
      <c r="C44" s="94"/>
      <c r="D44" s="90" t="s">
        <v>629</v>
      </c>
      <c r="E44" s="91" t="s">
        <v>702</v>
      </c>
      <c r="G44" s="108"/>
      <c r="H44" s="108"/>
      <c r="I44" s="108"/>
      <c r="J44" s="108"/>
      <c r="K44" s="108"/>
    </row>
    <row r="45" spans="1:11" x14ac:dyDescent="0.2">
      <c r="A45" s="84">
        <v>2</v>
      </c>
      <c r="B45" s="95" t="s">
        <v>638</v>
      </c>
      <c r="C45" s="95"/>
      <c r="D45" s="95"/>
      <c r="E45" s="57" t="s">
        <v>121</v>
      </c>
      <c r="G45" s="108"/>
      <c r="H45" s="108"/>
      <c r="I45" s="108"/>
      <c r="J45" s="108"/>
      <c r="K45" s="108"/>
    </row>
    <row r="46" spans="1:11" x14ac:dyDescent="0.2">
      <c r="A46" s="84">
        <v>3</v>
      </c>
      <c r="B46" s="95" t="s">
        <v>626</v>
      </c>
      <c r="C46" s="95"/>
      <c r="D46" s="95"/>
      <c r="E46" s="20" t="str">
        <f>SUBSTITUTE(SUBSTITUTE(E45,$B$4,$C$4),$B$5,$C$5)</f>
        <v>V = 0.002874 + 0.00003998067* $D$4^2*$D$5</v>
      </c>
      <c r="G46" s="108"/>
      <c r="H46" s="108"/>
      <c r="I46" s="108"/>
      <c r="J46" s="108"/>
      <c r="K46" s="108"/>
    </row>
    <row r="47" spans="1:11" x14ac:dyDescent="0.2">
      <c r="A47" s="84">
        <v>4</v>
      </c>
      <c r="B47" s="96" t="s">
        <v>326</v>
      </c>
      <c r="C47" s="96"/>
      <c r="D47" s="96"/>
      <c r="E47" s="21">
        <f xml:space="preserve"> 0.002874 + 0.00003998067* $D$4^2*$D$5</f>
        <v>0.22776526875</v>
      </c>
      <c r="G47" s="108"/>
      <c r="H47" s="108"/>
      <c r="I47" s="108"/>
      <c r="J47" s="108"/>
      <c r="K47" s="108"/>
    </row>
    <row r="48" spans="1:11" x14ac:dyDescent="0.2">
      <c r="A48" s="84">
        <v>5</v>
      </c>
      <c r="B48" s="95" t="s">
        <v>625</v>
      </c>
      <c r="C48" s="95"/>
      <c r="D48" s="95"/>
      <c r="E48" s="20" t="str">
        <f ca="1">"V "&amp;_xlfn.FORMULATEXT(E47)</f>
        <v>V = 0.002874 + 0.00003998067* $D$4^2*$D$5</v>
      </c>
      <c r="G48" s="108"/>
      <c r="H48" s="108"/>
      <c r="I48" s="108"/>
      <c r="J48" s="108"/>
      <c r="K48" s="108"/>
    </row>
    <row r="49" spans="1:11" x14ac:dyDescent="0.2">
      <c r="G49" s="108"/>
      <c r="H49" s="108"/>
      <c r="I49" s="108"/>
      <c r="J49" s="108"/>
      <c r="K49" s="108"/>
    </row>
    <row r="50" spans="1:11" ht="15" customHeight="1" x14ac:dyDescent="0.2">
      <c r="A50" s="84">
        <v>1</v>
      </c>
      <c r="B50" s="93" t="s">
        <v>701</v>
      </c>
      <c r="C50" s="94"/>
      <c r="D50" s="90" t="s">
        <v>629</v>
      </c>
      <c r="E50" s="91" t="s">
        <v>703</v>
      </c>
      <c r="G50" s="99" t="s">
        <v>651</v>
      </c>
      <c r="H50" s="100"/>
      <c r="I50" s="100"/>
      <c r="J50" s="100"/>
      <c r="K50" s="101"/>
    </row>
    <row r="51" spans="1:11" x14ac:dyDescent="0.2">
      <c r="A51" s="84">
        <v>2</v>
      </c>
      <c r="B51" s="95" t="s">
        <v>638</v>
      </c>
      <c r="C51" s="95"/>
      <c r="D51" s="95"/>
      <c r="E51" s="56" t="s">
        <v>223</v>
      </c>
      <c r="G51" s="102"/>
      <c r="H51" s="103"/>
      <c r="I51" s="103"/>
      <c r="J51" s="103"/>
      <c r="K51" s="104"/>
    </row>
    <row r="52" spans="1:11" x14ac:dyDescent="0.2">
      <c r="A52" s="84">
        <v>3</v>
      </c>
      <c r="B52" s="95" t="s">
        <v>626</v>
      </c>
      <c r="C52" s="95"/>
      <c r="D52" s="95"/>
      <c r="E52" s="20" t="str">
        <f>SUBSTITUTE(SUBSTITUTE(E51,$B$4,$C$4),$B$5,$C$5)</f>
        <v>V = exp(- 10.8038017 + 1.071131157* ln($D$4^2*$D$5))</v>
      </c>
      <c r="G52" s="102"/>
      <c r="H52" s="103"/>
      <c r="I52" s="103"/>
      <c r="J52" s="103"/>
      <c r="K52" s="104"/>
    </row>
    <row r="53" spans="1:11" x14ac:dyDescent="0.2">
      <c r="A53" s="84">
        <v>4</v>
      </c>
      <c r="B53" s="96" t="s">
        <v>326</v>
      </c>
      <c r="C53" s="96"/>
      <c r="D53" s="96"/>
      <c r="E53" s="21">
        <f xml:space="preserve"> 0.002874 + 0.00003998067* $D$4^2*$D$5</f>
        <v>0.22776526875</v>
      </c>
      <c r="G53" s="102"/>
      <c r="H53" s="103"/>
      <c r="I53" s="103"/>
      <c r="J53" s="103"/>
      <c r="K53" s="104"/>
    </row>
    <row r="54" spans="1:11" x14ac:dyDescent="0.2">
      <c r="A54" s="84">
        <v>5</v>
      </c>
      <c r="B54" s="95" t="s">
        <v>625</v>
      </c>
      <c r="C54" s="95"/>
      <c r="D54" s="95"/>
      <c r="E54" s="20" t="str">
        <f ca="1">"V "&amp;_xlfn.FORMULATEXT(E53)</f>
        <v>V = 0.002874 + 0.00003998067* $D$4^2*$D$5</v>
      </c>
      <c r="G54" s="105"/>
      <c r="H54" s="106"/>
      <c r="I54" s="106"/>
      <c r="J54" s="106"/>
      <c r="K54" s="107"/>
    </row>
    <row r="56" spans="1:11" x14ac:dyDescent="0.2">
      <c r="A56" s="84">
        <v>1</v>
      </c>
      <c r="B56" s="93" t="s">
        <v>701</v>
      </c>
      <c r="C56" s="94"/>
      <c r="D56" s="90" t="s">
        <v>629</v>
      </c>
      <c r="E56" s="91" t="s">
        <v>704</v>
      </c>
    </row>
    <row r="57" spans="1:11" x14ac:dyDescent="0.2">
      <c r="A57" s="84">
        <v>2</v>
      </c>
      <c r="B57" s="95" t="s">
        <v>638</v>
      </c>
      <c r="C57" s="95"/>
      <c r="D57" s="95"/>
      <c r="E57" s="57" t="s">
        <v>348</v>
      </c>
    </row>
    <row r="58" spans="1:11" x14ac:dyDescent="0.2">
      <c r="A58" s="84">
        <v>3</v>
      </c>
      <c r="B58" s="95" t="s">
        <v>626</v>
      </c>
      <c r="C58" s="95"/>
      <c r="D58" s="95"/>
      <c r="E58" s="20" t="str">
        <f>SUBSTITUTE(SUBSTITUTE(E57,$B$4,$C$4),$B$5,$C$5)</f>
        <v>V = 0</v>
      </c>
    </row>
    <row r="59" spans="1:11" x14ac:dyDescent="0.2">
      <c r="A59" s="84">
        <v>4</v>
      </c>
      <c r="B59" s="96" t="s">
        <v>326</v>
      </c>
      <c r="C59" s="96"/>
      <c r="D59" s="96"/>
      <c r="E59" s="21">
        <f xml:space="preserve"> 0</f>
        <v>0</v>
      </c>
    </row>
    <row r="60" spans="1:11" x14ac:dyDescent="0.2">
      <c r="A60" s="84">
        <v>5</v>
      </c>
      <c r="B60" s="95" t="s">
        <v>625</v>
      </c>
      <c r="C60" s="95"/>
      <c r="D60" s="95"/>
      <c r="E60" s="20" t="str">
        <f ca="1">"V "&amp;_xlfn.FORMULATEXT(E59)</f>
        <v>V = 0</v>
      </c>
    </row>
    <row r="62" spans="1:11" x14ac:dyDescent="0.2">
      <c r="A62" s="84">
        <v>1</v>
      </c>
      <c r="B62" s="93" t="s">
        <v>701</v>
      </c>
      <c r="C62" s="94"/>
      <c r="D62" s="90" t="s">
        <v>629</v>
      </c>
      <c r="E62" s="91" t="s">
        <v>705</v>
      </c>
    </row>
    <row r="63" spans="1:11" x14ac:dyDescent="0.2">
      <c r="A63" s="84">
        <v>2</v>
      </c>
      <c r="B63" s="95" t="s">
        <v>638</v>
      </c>
      <c r="C63" s="95"/>
      <c r="D63" s="95"/>
      <c r="E63" s="57" t="s">
        <v>348</v>
      </c>
    </row>
    <row r="64" spans="1:11" x14ac:dyDescent="0.2">
      <c r="A64" s="84">
        <v>3</v>
      </c>
      <c r="B64" s="95" t="s">
        <v>626</v>
      </c>
      <c r="C64" s="95"/>
      <c r="D64" s="95"/>
      <c r="E64" s="20" t="str">
        <f>SUBSTITUTE(SUBSTITUTE(E63,$B$4,$C$4),$B$5,$C$5)</f>
        <v>V = 0</v>
      </c>
    </row>
    <row r="65" spans="1:5" x14ac:dyDescent="0.2">
      <c r="A65" s="84">
        <v>4</v>
      </c>
      <c r="B65" s="96" t="s">
        <v>326</v>
      </c>
      <c r="C65" s="96"/>
      <c r="D65" s="96"/>
      <c r="E65" s="21">
        <f xml:space="preserve"> 0</f>
        <v>0</v>
      </c>
    </row>
    <row r="66" spans="1:5" x14ac:dyDescent="0.2">
      <c r="A66" s="84">
        <v>5</v>
      </c>
      <c r="B66" s="95" t="s">
        <v>625</v>
      </c>
      <c r="C66" s="95"/>
      <c r="D66" s="95"/>
      <c r="E66" s="20" t="str">
        <f ca="1">"V "&amp;_xlfn.FORMULATEXT(E65)</f>
        <v>V = 0</v>
      </c>
    </row>
  </sheetData>
  <mergeCells count="55">
    <mergeCell ref="B52:D52"/>
    <mergeCell ref="B53:D53"/>
    <mergeCell ref="B54:D54"/>
    <mergeCell ref="G50:K54"/>
    <mergeCell ref="B45:D45"/>
    <mergeCell ref="B46:D46"/>
    <mergeCell ref="B47:D47"/>
    <mergeCell ref="B48:D48"/>
    <mergeCell ref="G43:K49"/>
    <mergeCell ref="B44:C44"/>
    <mergeCell ref="B50:C50"/>
    <mergeCell ref="B51:D51"/>
    <mergeCell ref="A43:E43"/>
    <mergeCell ref="G1:K1"/>
    <mergeCell ref="G3:K6"/>
    <mergeCell ref="G7:K11"/>
    <mergeCell ref="G12:K16"/>
    <mergeCell ref="G17:K23"/>
    <mergeCell ref="G24:K35"/>
    <mergeCell ref="B35:D35"/>
    <mergeCell ref="B38:D38"/>
    <mergeCell ref="B39:D39"/>
    <mergeCell ref="B40:D40"/>
    <mergeCell ref="B28:D28"/>
    <mergeCell ref="B29:D29"/>
    <mergeCell ref="B32:D32"/>
    <mergeCell ref="B33:D33"/>
    <mergeCell ref="B34:D34"/>
    <mergeCell ref="G36:K42"/>
    <mergeCell ref="B41:D41"/>
    <mergeCell ref="B21:D21"/>
    <mergeCell ref="B22:D22"/>
    <mergeCell ref="B23:D23"/>
    <mergeCell ref="B26:D26"/>
    <mergeCell ref="B27:D27"/>
    <mergeCell ref="B14:D14"/>
    <mergeCell ref="B15:D15"/>
    <mergeCell ref="B16:D16"/>
    <mergeCell ref="B17:D17"/>
    <mergeCell ref="B20:D20"/>
    <mergeCell ref="B1:E1"/>
    <mergeCell ref="B8:D8"/>
    <mergeCell ref="B9:D9"/>
    <mergeCell ref="B10:D10"/>
    <mergeCell ref="B11:D11"/>
    <mergeCell ref="B56:C56"/>
    <mergeCell ref="B57:D57"/>
    <mergeCell ref="B58:D58"/>
    <mergeCell ref="B59:D59"/>
    <mergeCell ref="B60:D60"/>
    <mergeCell ref="B62:C62"/>
    <mergeCell ref="B63:D63"/>
    <mergeCell ref="B64:D64"/>
    <mergeCell ref="B65:D65"/>
    <mergeCell ref="B66:D66"/>
  </mergeCells>
  <phoneticPr fontId="5" type="noConversion"/>
  <conditionalFormatting sqref="B7">
    <cfRule type="cellIs" dxfId="13" priority="52" operator="lessThan">
      <formula>0</formula>
    </cfRule>
  </conditionalFormatting>
  <conditionalFormatting sqref="B13">
    <cfRule type="cellIs" dxfId="12" priority="17" operator="lessThan">
      <formula>0</formula>
    </cfRule>
  </conditionalFormatting>
  <conditionalFormatting sqref="B19">
    <cfRule type="cellIs" dxfId="11" priority="16" operator="lessThan">
      <formula>0</formula>
    </cfRule>
  </conditionalFormatting>
  <conditionalFormatting sqref="B25">
    <cfRule type="cellIs" dxfId="10" priority="15" operator="lessThan">
      <formula>0</formula>
    </cfRule>
  </conditionalFormatting>
  <conditionalFormatting sqref="B31">
    <cfRule type="cellIs" dxfId="9" priority="14" operator="lessThan">
      <formula>0</formula>
    </cfRule>
  </conditionalFormatting>
  <conditionalFormatting sqref="B37">
    <cfRule type="cellIs" dxfId="8" priority="13" operator="lessThan">
      <formula>0</formula>
    </cfRule>
  </conditionalFormatting>
  <conditionalFormatting sqref="B44">
    <cfRule type="cellIs" dxfId="7" priority="8" operator="lessThan">
      <formula>0</formula>
    </cfRule>
  </conditionalFormatting>
  <conditionalFormatting sqref="B50">
    <cfRule type="cellIs" dxfId="6" priority="7" operator="lessThan">
      <formula>0</formula>
    </cfRule>
  </conditionalFormatting>
  <conditionalFormatting sqref="B56">
    <cfRule type="cellIs" dxfId="5" priority="1" operator="lessThan">
      <formula>0</formula>
    </cfRule>
  </conditionalFormatting>
  <conditionalFormatting sqref="B62">
    <cfRule type="cellIs" dxfId="4" priority="2" operator="lessThan">
      <formula>0</formula>
    </cfRule>
  </conditionalFormatting>
  <conditionalFormatting sqref="E1:E42 E44:E49 E51:E55 E67:E1048576">
    <cfRule type="cellIs" dxfId="3" priority="9" operator="lessThan">
      <formula>0</formula>
    </cfRule>
  </conditionalFormatting>
  <conditionalFormatting sqref="E50">
    <cfRule type="cellIs" dxfId="2" priority="6" operator="lessThan">
      <formula>0</formula>
    </cfRule>
  </conditionalFormatting>
  <conditionalFormatting sqref="E56:E66">
    <cfRule type="cellIs" dxfId="1" priority="3"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509C4-0993-45C6-8E0C-A6754792855D}">
  <dimension ref="A1:U216"/>
  <sheetViews>
    <sheetView workbookViewId="0">
      <pane ySplit="1" topLeftCell="A2" activePane="bottomLeft" state="frozen"/>
      <selection activeCell="B1" sqref="B1"/>
      <selection pane="bottomLeft" activeCell="U2" sqref="U2"/>
    </sheetView>
  </sheetViews>
  <sheetFormatPr baseColWidth="10" defaultColWidth="22.28515625" defaultRowHeight="11.25" x14ac:dyDescent="0.2"/>
  <cols>
    <col min="1" max="1" width="3.5703125" style="11" bestFit="1" customWidth="1"/>
    <col min="2" max="2" width="4" style="12" bestFit="1" customWidth="1"/>
    <col min="3" max="3" width="4.5703125" style="12" bestFit="1" customWidth="1"/>
    <col min="4" max="4" width="5.28515625" style="11" bestFit="1" customWidth="1"/>
    <col min="5" max="5" width="6.42578125" style="13" bestFit="1" customWidth="1"/>
    <col min="6" max="6" width="20.7109375" style="14" bestFit="1" customWidth="1"/>
    <col min="7" max="7" width="47.5703125" style="14" bestFit="1" customWidth="1"/>
    <col min="8" max="8" width="18" style="14" bestFit="1" customWidth="1"/>
    <col min="9" max="9" width="83.85546875" style="11" bestFit="1" customWidth="1"/>
    <col min="10" max="10" width="3.7109375" style="15" bestFit="1" customWidth="1"/>
    <col min="11" max="12" width="6.140625" style="13" bestFit="1" customWidth="1"/>
    <col min="13" max="13" width="6" style="13" bestFit="1" customWidth="1"/>
    <col min="14" max="14" width="8" style="13" bestFit="1" customWidth="1"/>
    <col min="15" max="15" width="9.140625" style="13" bestFit="1" customWidth="1"/>
    <col min="16" max="16" width="8.28515625" style="13" bestFit="1" customWidth="1"/>
    <col min="17" max="17" width="19.85546875" style="13" bestFit="1" customWidth="1"/>
    <col min="18" max="18" width="4.42578125" style="13" bestFit="1" customWidth="1"/>
    <col min="19" max="19" width="5.140625" style="11" bestFit="1" customWidth="1"/>
    <col min="20" max="20" width="17" style="11" customWidth="1"/>
    <col min="21" max="21" width="9.28515625" style="13" bestFit="1" customWidth="1"/>
    <col min="22" max="16384" width="22.28515625" style="11"/>
  </cols>
  <sheetData>
    <row r="1" spans="1:21" s="6" customFormat="1" x14ac:dyDescent="0.2">
      <c r="A1" s="6" t="s">
        <v>387</v>
      </c>
      <c r="B1" s="7" t="s">
        <v>389</v>
      </c>
      <c r="C1" s="7" t="s">
        <v>390</v>
      </c>
      <c r="D1" s="6" t="s">
        <v>385</v>
      </c>
      <c r="E1" s="8" t="s">
        <v>393</v>
      </c>
      <c r="F1" s="9" t="s">
        <v>358</v>
      </c>
      <c r="G1" s="9" t="s">
        <v>394</v>
      </c>
      <c r="H1" s="9" t="s">
        <v>16</v>
      </c>
      <c r="I1" s="6" t="s">
        <v>343</v>
      </c>
      <c r="J1" s="10" t="s">
        <v>386</v>
      </c>
      <c r="K1" s="8" t="s">
        <v>395</v>
      </c>
      <c r="L1" s="8" t="s">
        <v>396</v>
      </c>
      <c r="M1" s="8" t="s">
        <v>397</v>
      </c>
      <c r="N1" s="8" t="s">
        <v>398</v>
      </c>
      <c r="O1" s="8" t="s">
        <v>399</v>
      </c>
      <c r="P1" s="8" t="s">
        <v>400</v>
      </c>
      <c r="Q1" s="8" t="s">
        <v>100</v>
      </c>
      <c r="R1" s="8" t="s">
        <v>401</v>
      </c>
      <c r="S1" s="6" t="s">
        <v>402</v>
      </c>
      <c r="T1" s="6" t="s">
        <v>403</v>
      </c>
      <c r="U1" s="8" t="s">
        <v>388</v>
      </c>
    </row>
    <row r="2" spans="1:21" x14ac:dyDescent="0.2">
      <c r="A2" s="11">
        <v>1</v>
      </c>
      <c r="B2" s="12">
        <v>23</v>
      </c>
      <c r="C2" s="12">
        <v>1</v>
      </c>
      <c r="D2" s="11">
        <f t="shared" ref="D2:D65" si="0">+B2*100+C2</f>
        <v>2301</v>
      </c>
      <c r="E2" s="13">
        <v>10</v>
      </c>
      <c r="F2" s="14" t="s">
        <v>2</v>
      </c>
      <c r="G2" s="14" t="s">
        <v>21</v>
      </c>
      <c r="H2" s="14" t="s">
        <v>17</v>
      </c>
      <c r="I2" s="11" t="s">
        <v>404</v>
      </c>
      <c r="J2" s="15">
        <v>0</v>
      </c>
      <c r="K2" s="13">
        <v>0</v>
      </c>
      <c r="L2" s="13" t="s">
        <v>391</v>
      </c>
      <c r="M2" s="13" t="s">
        <v>391</v>
      </c>
      <c r="N2" s="13" t="s">
        <v>391</v>
      </c>
      <c r="O2" s="13" t="s">
        <v>391</v>
      </c>
      <c r="P2" s="13" t="s">
        <v>391</v>
      </c>
      <c r="Q2" s="13" t="s">
        <v>405</v>
      </c>
      <c r="R2" s="13">
        <v>1987</v>
      </c>
      <c r="S2" s="13" t="s">
        <v>406</v>
      </c>
      <c r="T2" s="14" t="s">
        <v>262</v>
      </c>
      <c r="U2" s="13">
        <v>10</v>
      </c>
    </row>
    <row r="3" spans="1:21" x14ac:dyDescent="0.2">
      <c r="A3" s="11">
        <v>2</v>
      </c>
      <c r="B3" s="12">
        <v>23</v>
      </c>
      <c r="C3" s="12">
        <v>2</v>
      </c>
      <c r="D3" s="11">
        <f t="shared" si="0"/>
        <v>2302</v>
      </c>
      <c r="E3" s="13">
        <v>10</v>
      </c>
      <c r="F3" s="14" t="s">
        <v>2</v>
      </c>
      <c r="G3" s="14" t="s">
        <v>21</v>
      </c>
      <c r="H3" s="14" t="s">
        <v>17</v>
      </c>
      <c r="I3" s="11" t="s">
        <v>404</v>
      </c>
      <c r="J3" s="15">
        <v>0</v>
      </c>
      <c r="K3" s="13">
        <v>0</v>
      </c>
      <c r="L3" s="13" t="s">
        <v>391</v>
      </c>
      <c r="M3" s="13" t="s">
        <v>391</v>
      </c>
      <c r="N3" s="13" t="s">
        <v>391</v>
      </c>
      <c r="O3" s="13" t="s">
        <v>391</v>
      </c>
      <c r="P3" s="13" t="s">
        <v>391</v>
      </c>
      <c r="Q3" s="13" t="s">
        <v>405</v>
      </c>
      <c r="R3" s="13">
        <v>1987</v>
      </c>
      <c r="S3" s="13" t="s">
        <v>407</v>
      </c>
      <c r="T3" s="14" t="s">
        <v>214</v>
      </c>
      <c r="U3" s="13">
        <v>201</v>
      </c>
    </row>
    <row r="4" spans="1:21" x14ac:dyDescent="0.2">
      <c r="A4" s="11">
        <v>3</v>
      </c>
      <c r="B4" s="12">
        <v>24</v>
      </c>
      <c r="C4" s="12">
        <v>1</v>
      </c>
      <c r="D4" s="11">
        <f t="shared" si="0"/>
        <v>2401</v>
      </c>
      <c r="E4" s="13">
        <v>10</v>
      </c>
      <c r="F4" s="14" t="s">
        <v>2</v>
      </c>
      <c r="G4" s="14" t="s">
        <v>21</v>
      </c>
      <c r="H4" s="14" t="s">
        <v>17</v>
      </c>
      <c r="I4" s="11" t="s">
        <v>404</v>
      </c>
      <c r="J4" s="15">
        <v>0</v>
      </c>
      <c r="K4" s="13">
        <v>0.9859</v>
      </c>
      <c r="L4" s="13" t="s">
        <v>391</v>
      </c>
      <c r="M4" s="13">
        <v>15.1</v>
      </c>
      <c r="N4" s="13" t="s">
        <v>391</v>
      </c>
      <c r="O4" s="13" t="s">
        <v>391</v>
      </c>
      <c r="P4" s="13" t="s">
        <v>391</v>
      </c>
      <c r="Q4" s="13" t="s">
        <v>405</v>
      </c>
      <c r="R4" s="13">
        <v>1987</v>
      </c>
      <c r="S4" s="13" t="s">
        <v>406</v>
      </c>
      <c r="T4" s="14" t="s">
        <v>182</v>
      </c>
      <c r="U4" s="13">
        <v>152</v>
      </c>
    </row>
    <row r="5" spans="1:21" x14ac:dyDescent="0.2">
      <c r="A5" s="11">
        <v>4</v>
      </c>
      <c r="B5" s="12">
        <v>24</v>
      </c>
      <c r="C5" s="12">
        <v>2</v>
      </c>
      <c r="D5" s="11">
        <f t="shared" si="0"/>
        <v>2402</v>
      </c>
      <c r="E5" s="13">
        <v>10</v>
      </c>
      <c r="F5" s="14" t="s">
        <v>2</v>
      </c>
      <c r="G5" s="14" t="s">
        <v>21</v>
      </c>
      <c r="H5" s="14" t="s">
        <v>391</v>
      </c>
      <c r="I5" s="11" t="s">
        <v>408</v>
      </c>
      <c r="J5" s="15">
        <v>0</v>
      </c>
      <c r="K5" s="13">
        <v>0.98799999999999999</v>
      </c>
      <c r="L5" s="13" t="s">
        <v>391</v>
      </c>
      <c r="M5" s="13" t="s">
        <v>391</v>
      </c>
      <c r="N5" s="13">
        <v>27</v>
      </c>
      <c r="O5" s="13" t="s">
        <v>391</v>
      </c>
      <c r="P5" s="13" t="s">
        <v>391</v>
      </c>
      <c r="Q5" s="13" t="s">
        <v>409</v>
      </c>
      <c r="R5" s="13">
        <v>1978</v>
      </c>
      <c r="S5" s="13" t="s">
        <v>410</v>
      </c>
      <c r="T5" s="14" t="s">
        <v>231</v>
      </c>
      <c r="U5" s="13">
        <v>116</v>
      </c>
    </row>
    <row r="6" spans="1:21" x14ac:dyDescent="0.2">
      <c r="A6" s="11">
        <v>5</v>
      </c>
      <c r="B6" s="12">
        <v>25</v>
      </c>
      <c r="C6" s="12">
        <v>1</v>
      </c>
      <c r="D6" s="11">
        <f t="shared" si="0"/>
        <v>2501</v>
      </c>
      <c r="E6" s="13">
        <v>10</v>
      </c>
      <c r="F6" s="14" t="s">
        <v>2</v>
      </c>
      <c r="G6" s="14" t="s">
        <v>21</v>
      </c>
      <c r="H6" s="14" t="s">
        <v>17</v>
      </c>
      <c r="I6" s="11" t="s">
        <v>411</v>
      </c>
      <c r="J6" s="15">
        <v>10</v>
      </c>
      <c r="K6" s="13">
        <v>0.96599999999999997</v>
      </c>
      <c r="L6" s="13">
        <v>6.5600000000000006E-2</v>
      </c>
      <c r="M6" s="13">
        <v>19.09</v>
      </c>
      <c r="N6" s="13">
        <v>85</v>
      </c>
      <c r="O6" s="13" t="s">
        <v>412</v>
      </c>
      <c r="P6" s="13" t="s">
        <v>391</v>
      </c>
      <c r="Q6" s="13" t="s">
        <v>413</v>
      </c>
      <c r="R6" s="13">
        <v>1999</v>
      </c>
      <c r="S6" s="13" t="s">
        <v>414</v>
      </c>
      <c r="T6" s="14" t="s">
        <v>145</v>
      </c>
      <c r="U6" s="13">
        <v>85</v>
      </c>
    </row>
    <row r="7" spans="1:21" x14ac:dyDescent="0.2">
      <c r="A7" s="11">
        <v>6</v>
      </c>
      <c r="B7" s="12">
        <v>25</v>
      </c>
      <c r="C7" s="12">
        <v>2</v>
      </c>
      <c r="D7" s="11">
        <f t="shared" si="0"/>
        <v>2502</v>
      </c>
      <c r="E7" s="13">
        <v>10</v>
      </c>
      <c r="F7" s="14" t="s">
        <v>2</v>
      </c>
      <c r="G7" s="14" t="s">
        <v>21</v>
      </c>
      <c r="H7" s="14" t="s">
        <v>17</v>
      </c>
      <c r="I7" s="11" t="s">
        <v>411</v>
      </c>
      <c r="J7" s="15">
        <v>20</v>
      </c>
      <c r="K7" s="13">
        <v>0.95050000000000001</v>
      </c>
      <c r="L7" s="13">
        <v>8.3000000000000004E-2</v>
      </c>
      <c r="M7" s="13">
        <v>18.260000000000002</v>
      </c>
      <c r="N7" s="13">
        <v>51</v>
      </c>
      <c r="O7" s="13" t="s">
        <v>415</v>
      </c>
      <c r="P7" s="13" t="s">
        <v>391</v>
      </c>
      <c r="Q7" s="13" t="s">
        <v>413</v>
      </c>
      <c r="R7" s="13">
        <v>1999</v>
      </c>
      <c r="S7" s="13" t="s">
        <v>414</v>
      </c>
      <c r="T7" s="14" t="s">
        <v>146</v>
      </c>
      <c r="U7" s="13">
        <v>86</v>
      </c>
    </row>
    <row r="8" spans="1:21" x14ac:dyDescent="0.2">
      <c r="A8" s="11">
        <v>7</v>
      </c>
      <c r="B8" s="12">
        <v>26</v>
      </c>
      <c r="C8" s="12">
        <v>1</v>
      </c>
      <c r="D8" s="11">
        <f t="shared" si="0"/>
        <v>2601</v>
      </c>
      <c r="E8" s="13">
        <v>10</v>
      </c>
      <c r="F8" s="14" t="s">
        <v>76</v>
      </c>
      <c r="G8" s="14" t="s">
        <v>77</v>
      </c>
      <c r="H8" s="14" t="s">
        <v>17</v>
      </c>
      <c r="I8" s="11" t="s">
        <v>416</v>
      </c>
      <c r="J8" s="15">
        <v>0</v>
      </c>
      <c r="K8" s="13">
        <v>0.74790000000000001</v>
      </c>
      <c r="L8" s="13" t="s">
        <v>391</v>
      </c>
      <c r="M8" s="13">
        <v>16.100000000000001</v>
      </c>
      <c r="N8" s="13" t="s">
        <v>391</v>
      </c>
      <c r="O8" s="13" t="s">
        <v>417</v>
      </c>
      <c r="P8" s="13" t="s">
        <v>418</v>
      </c>
      <c r="Q8" s="13" t="s">
        <v>405</v>
      </c>
      <c r="R8" s="13">
        <v>1987</v>
      </c>
      <c r="S8" s="13" t="s">
        <v>406</v>
      </c>
      <c r="T8" s="14" t="s">
        <v>184</v>
      </c>
      <c r="U8" s="13">
        <v>154</v>
      </c>
    </row>
    <row r="9" spans="1:21" x14ac:dyDescent="0.2">
      <c r="A9" s="11">
        <v>8</v>
      </c>
      <c r="B9" s="12">
        <v>26</v>
      </c>
      <c r="C9" s="12">
        <v>2</v>
      </c>
      <c r="D9" s="11">
        <f t="shared" si="0"/>
        <v>2602</v>
      </c>
      <c r="E9" s="13">
        <v>10</v>
      </c>
      <c r="F9" s="14" t="s">
        <v>641</v>
      </c>
      <c r="G9" s="14" t="s">
        <v>642</v>
      </c>
      <c r="H9" s="14" t="s">
        <v>17</v>
      </c>
      <c r="I9" s="11" t="s">
        <v>411</v>
      </c>
      <c r="J9" s="15">
        <v>0</v>
      </c>
      <c r="K9" s="13">
        <v>0.96489999999999998</v>
      </c>
      <c r="L9" s="13">
        <v>0.2843</v>
      </c>
      <c r="M9" s="13">
        <v>30.61</v>
      </c>
      <c r="N9" s="13">
        <v>1262</v>
      </c>
      <c r="O9" s="13" t="s">
        <v>419</v>
      </c>
      <c r="P9" s="13" t="s">
        <v>420</v>
      </c>
      <c r="Q9" s="13" t="s">
        <v>413</v>
      </c>
      <c r="R9" s="13">
        <v>1999</v>
      </c>
      <c r="S9" s="13" t="s">
        <v>414</v>
      </c>
      <c r="T9" s="14" t="s">
        <v>200</v>
      </c>
      <c r="U9" s="13">
        <v>184</v>
      </c>
    </row>
    <row r="10" spans="1:21" x14ac:dyDescent="0.2">
      <c r="A10" s="11">
        <v>9</v>
      </c>
      <c r="B10" s="12">
        <v>27</v>
      </c>
      <c r="C10" s="12">
        <v>1</v>
      </c>
      <c r="D10" s="11">
        <f t="shared" si="0"/>
        <v>2701</v>
      </c>
      <c r="E10" s="13">
        <v>10</v>
      </c>
      <c r="F10" s="14" t="s">
        <v>641</v>
      </c>
      <c r="G10" s="14" t="s">
        <v>642</v>
      </c>
      <c r="H10" s="14" t="s">
        <v>17</v>
      </c>
      <c r="I10" s="11" t="s">
        <v>411</v>
      </c>
      <c r="J10" s="15">
        <v>15</v>
      </c>
      <c r="K10" s="13">
        <v>0.96120000000000005</v>
      </c>
      <c r="L10" s="13">
        <v>0.32019999999999998</v>
      </c>
      <c r="M10" s="13">
        <v>29.49</v>
      </c>
      <c r="N10" s="13">
        <v>1262</v>
      </c>
      <c r="O10" s="13" t="s">
        <v>421</v>
      </c>
      <c r="P10" s="13" t="s">
        <v>391</v>
      </c>
      <c r="Q10" s="13" t="s">
        <v>413</v>
      </c>
      <c r="R10" s="13">
        <v>1999</v>
      </c>
      <c r="S10" s="13" t="s">
        <v>414</v>
      </c>
      <c r="T10" s="14" t="s">
        <v>201</v>
      </c>
      <c r="U10" s="13">
        <v>185</v>
      </c>
    </row>
    <row r="11" spans="1:21" x14ac:dyDescent="0.2">
      <c r="A11" s="11">
        <v>10</v>
      </c>
      <c r="B11" s="12">
        <v>27</v>
      </c>
      <c r="C11" s="12">
        <v>2</v>
      </c>
      <c r="D11" s="11">
        <f t="shared" si="0"/>
        <v>2702</v>
      </c>
      <c r="E11" s="13">
        <v>10</v>
      </c>
      <c r="F11" s="14" t="s">
        <v>3</v>
      </c>
      <c r="G11" s="14" t="s">
        <v>81</v>
      </c>
      <c r="H11" s="14" t="s">
        <v>17</v>
      </c>
      <c r="I11" s="11" t="s">
        <v>422</v>
      </c>
      <c r="J11" s="15">
        <v>10</v>
      </c>
      <c r="K11" s="13">
        <v>0.97809999999999997</v>
      </c>
      <c r="L11" s="13" t="s">
        <v>391</v>
      </c>
      <c r="M11" s="13" t="s">
        <v>391</v>
      </c>
      <c r="N11" s="13">
        <v>84</v>
      </c>
      <c r="O11" s="13" t="s">
        <v>391</v>
      </c>
      <c r="P11" s="13" t="s">
        <v>391</v>
      </c>
      <c r="Q11" s="13" t="s">
        <v>423</v>
      </c>
      <c r="R11" s="13">
        <v>1978</v>
      </c>
      <c r="S11" s="13" t="s">
        <v>407</v>
      </c>
      <c r="T11" s="14" t="s">
        <v>232</v>
      </c>
      <c r="U11" s="13">
        <v>117</v>
      </c>
    </row>
    <row r="12" spans="1:21" x14ac:dyDescent="0.2">
      <c r="A12" s="11">
        <v>11</v>
      </c>
      <c r="B12" s="12">
        <v>28</v>
      </c>
      <c r="C12" s="12">
        <v>1</v>
      </c>
      <c r="D12" s="11">
        <f t="shared" si="0"/>
        <v>2801</v>
      </c>
      <c r="E12" s="13" t="s">
        <v>643</v>
      </c>
      <c r="F12" s="14" t="s">
        <v>4</v>
      </c>
      <c r="G12" s="14" t="s">
        <v>78</v>
      </c>
      <c r="H12" s="14" t="s">
        <v>17</v>
      </c>
      <c r="I12" s="11" t="s">
        <v>424</v>
      </c>
      <c r="J12" s="15">
        <v>0</v>
      </c>
      <c r="K12" s="13">
        <v>0</v>
      </c>
      <c r="L12" s="13" t="s">
        <v>391</v>
      </c>
      <c r="M12" s="13" t="s">
        <v>391</v>
      </c>
      <c r="N12" s="13" t="s">
        <v>391</v>
      </c>
      <c r="O12" s="13" t="s">
        <v>391</v>
      </c>
      <c r="P12" s="13" t="s">
        <v>391</v>
      </c>
      <c r="Q12" s="13" t="s">
        <v>425</v>
      </c>
      <c r="R12" s="13">
        <v>1984</v>
      </c>
      <c r="S12" s="13" t="s">
        <v>406</v>
      </c>
      <c r="T12" s="14" t="s">
        <v>202</v>
      </c>
      <c r="U12" s="13">
        <v>186</v>
      </c>
    </row>
    <row r="13" spans="1:21" x14ac:dyDescent="0.2">
      <c r="A13" s="11">
        <v>12</v>
      </c>
      <c r="B13" s="12">
        <v>28</v>
      </c>
      <c r="C13" s="12">
        <v>2</v>
      </c>
      <c r="D13" s="11">
        <f t="shared" si="0"/>
        <v>2802</v>
      </c>
      <c r="E13" s="13">
        <v>9</v>
      </c>
      <c r="F13" s="14" t="s">
        <v>4</v>
      </c>
      <c r="G13" s="14" t="s">
        <v>78</v>
      </c>
      <c r="H13" s="14" t="s">
        <v>17</v>
      </c>
      <c r="I13" s="11" t="s">
        <v>426</v>
      </c>
      <c r="J13" s="15">
        <v>0</v>
      </c>
      <c r="K13" s="13">
        <v>0</v>
      </c>
      <c r="L13" s="13" t="s">
        <v>391</v>
      </c>
      <c r="M13" s="13" t="s">
        <v>391</v>
      </c>
      <c r="N13" s="13" t="s">
        <v>391</v>
      </c>
      <c r="O13" s="13" t="s">
        <v>391</v>
      </c>
      <c r="P13" s="13" t="s">
        <v>391</v>
      </c>
      <c r="Q13" s="13" t="s">
        <v>427</v>
      </c>
      <c r="R13" s="13">
        <v>1992</v>
      </c>
      <c r="S13" s="13" t="s">
        <v>406</v>
      </c>
      <c r="T13" s="14" t="s">
        <v>163</v>
      </c>
      <c r="U13" s="13">
        <v>131</v>
      </c>
    </row>
    <row r="14" spans="1:21" x14ac:dyDescent="0.2">
      <c r="A14" s="11">
        <v>13</v>
      </c>
      <c r="B14" s="12">
        <v>29</v>
      </c>
      <c r="C14" s="12">
        <v>1</v>
      </c>
      <c r="D14" s="11">
        <f t="shared" si="0"/>
        <v>2901</v>
      </c>
      <c r="E14" s="13">
        <v>10</v>
      </c>
      <c r="F14" s="14" t="s">
        <v>261</v>
      </c>
      <c r="G14" s="14" t="s">
        <v>312</v>
      </c>
      <c r="H14" s="14" t="s">
        <v>17</v>
      </c>
      <c r="I14" s="11" t="s">
        <v>428</v>
      </c>
      <c r="J14" s="15">
        <v>10</v>
      </c>
      <c r="K14" s="13">
        <v>0.98009999999999997</v>
      </c>
      <c r="L14" s="13" t="s">
        <v>391</v>
      </c>
      <c r="M14" s="13" t="s">
        <v>391</v>
      </c>
      <c r="N14" s="13">
        <v>48</v>
      </c>
      <c r="O14" s="13" t="s">
        <v>391</v>
      </c>
      <c r="P14" s="13" t="s">
        <v>391</v>
      </c>
      <c r="Q14" s="13" t="s">
        <v>429</v>
      </c>
      <c r="R14" s="13">
        <v>1988</v>
      </c>
      <c r="S14" s="13" t="s">
        <v>410</v>
      </c>
      <c r="T14" s="14" t="s">
        <v>647</v>
      </c>
      <c r="U14" s="13">
        <v>9</v>
      </c>
    </row>
    <row r="15" spans="1:21" x14ac:dyDescent="0.2">
      <c r="A15" s="11">
        <v>14</v>
      </c>
      <c r="B15" s="12">
        <v>29</v>
      </c>
      <c r="C15" s="12">
        <v>2</v>
      </c>
      <c r="D15" s="11">
        <f t="shared" si="0"/>
        <v>2902</v>
      </c>
      <c r="E15" s="13">
        <v>9</v>
      </c>
      <c r="F15" s="14" t="s">
        <v>5</v>
      </c>
      <c r="G15" s="14" t="s">
        <v>72</v>
      </c>
      <c r="H15" s="14" t="s">
        <v>391</v>
      </c>
      <c r="I15" s="11" t="s">
        <v>430</v>
      </c>
      <c r="J15" s="15">
        <v>0</v>
      </c>
      <c r="K15" s="13">
        <v>0.96040000000000003</v>
      </c>
      <c r="L15" s="13" t="s">
        <v>391</v>
      </c>
      <c r="M15" s="13" t="s">
        <v>391</v>
      </c>
      <c r="N15" s="13">
        <v>50</v>
      </c>
      <c r="O15" s="13" t="s">
        <v>391</v>
      </c>
      <c r="P15" s="13" t="s">
        <v>391</v>
      </c>
      <c r="Q15" s="13" t="s">
        <v>431</v>
      </c>
      <c r="R15" s="13">
        <v>1985</v>
      </c>
      <c r="S15" s="13" t="s">
        <v>410</v>
      </c>
      <c r="T15" s="14" t="s">
        <v>263</v>
      </c>
      <c r="U15" s="13">
        <v>11</v>
      </c>
    </row>
    <row r="16" spans="1:21" x14ac:dyDescent="0.2">
      <c r="A16" s="11">
        <v>15</v>
      </c>
      <c r="B16" s="12">
        <v>30</v>
      </c>
      <c r="C16" s="12">
        <v>1</v>
      </c>
      <c r="D16" s="11">
        <f t="shared" si="0"/>
        <v>3001</v>
      </c>
      <c r="E16" s="13">
        <v>10</v>
      </c>
      <c r="F16" s="14" t="s">
        <v>5</v>
      </c>
      <c r="G16" s="14" t="s">
        <v>72</v>
      </c>
      <c r="H16" s="14" t="s">
        <v>17</v>
      </c>
      <c r="I16" s="11" t="s">
        <v>411</v>
      </c>
      <c r="J16" s="15">
        <v>10</v>
      </c>
      <c r="K16" s="13">
        <v>0.8206</v>
      </c>
      <c r="L16" s="13">
        <v>5.8700000000000002E-2</v>
      </c>
      <c r="M16" s="13">
        <v>60</v>
      </c>
      <c r="N16" s="13">
        <v>29</v>
      </c>
      <c r="O16" s="13" t="s">
        <v>432</v>
      </c>
      <c r="P16" s="13" t="s">
        <v>391</v>
      </c>
      <c r="Q16" s="13" t="s">
        <v>413</v>
      </c>
      <c r="R16" s="13">
        <v>1999</v>
      </c>
      <c r="S16" s="13" t="s">
        <v>414</v>
      </c>
      <c r="T16" s="14" t="s">
        <v>216</v>
      </c>
      <c r="U16" s="13">
        <v>204</v>
      </c>
    </row>
    <row r="17" spans="1:21" x14ac:dyDescent="0.2">
      <c r="A17" s="11">
        <v>16</v>
      </c>
      <c r="B17" s="12">
        <v>30</v>
      </c>
      <c r="C17" s="12">
        <v>2</v>
      </c>
      <c r="D17" s="11">
        <f t="shared" si="0"/>
        <v>3002</v>
      </c>
      <c r="E17" s="13" t="s">
        <v>643</v>
      </c>
      <c r="F17" s="14" t="s">
        <v>6</v>
      </c>
      <c r="G17" s="14" t="s">
        <v>79</v>
      </c>
      <c r="H17" s="14" t="s">
        <v>74</v>
      </c>
      <c r="I17" s="11" t="s">
        <v>424</v>
      </c>
      <c r="J17" s="15">
        <v>0</v>
      </c>
      <c r="K17" s="13">
        <v>0</v>
      </c>
      <c r="L17" s="13" t="s">
        <v>391</v>
      </c>
      <c r="M17" s="13" t="s">
        <v>391</v>
      </c>
      <c r="N17" s="13" t="s">
        <v>391</v>
      </c>
      <c r="O17" s="13" t="s">
        <v>391</v>
      </c>
      <c r="P17" s="13" t="s">
        <v>391</v>
      </c>
      <c r="Q17" s="13" t="s">
        <v>405</v>
      </c>
      <c r="R17" s="13">
        <v>1984</v>
      </c>
      <c r="S17" s="13" t="s">
        <v>406</v>
      </c>
      <c r="T17" s="14" t="s">
        <v>203</v>
      </c>
      <c r="U17" s="13">
        <v>187</v>
      </c>
    </row>
    <row r="18" spans="1:21" x14ac:dyDescent="0.2">
      <c r="A18" s="11">
        <v>17</v>
      </c>
      <c r="B18" s="12">
        <v>31</v>
      </c>
      <c r="C18" s="12">
        <v>1</v>
      </c>
      <c r="D18" s="11">
        <f t="shared" si="0"/>
        <v>3101</v>
      </c>
      <c r="E18" s="13">
        <v>10</v>
      </c>
      <c r="F18" s="14" t="s">
        <v>7</v>
      </c>
      <c r="G18" s="14" t="s">
        <v>80</v>
      </c>
      <c r="H18" s="14" t="s">
        <v>74</v>
      </c>
      <c r="I18" s="11" t="s">
        <v>433</v>
      </c>
      <c r="J18" s="15">
        <v>0</v>
      </c>
      <c r="K18" s="13">
        <v>0.95840000000000003</v>
      </c>
      <c r="L18" s="13">
        <v>3.4000000000000002E-2</v>
      </c>
      <c r="M18" s="13" t="s">
        <v>391</v>
      </c>
      <c r="N18" s="13">
        <v>27</v>
      </c>
      <c r="O18" s="13" t="s">
        <v>391</v>
      </c>
      <c r="P18" s="13" t="s">
        <v>391</v>
      </c>
      <c r="Q18" s="13" t="s">
        <v>434</v>
      </c>
      <c r="R18" s="13">
        <v>1980</v>
      </c>
      <c r="S18" s="13" t="s">
        <v>410</v>
      </c>
      <c r="T18" s="14" t="s">
        <v>164</v>
      </c>
      <c r="U18" s="13">
        <v>132</v>
      </c>
    </row>
    <row r="19" spans="1:21" x14ac:dyDescent="0.2">
      <c r="A19" s="11">
        <v>18</v>
      </c>
      <c r="B19" s="12">
        <v>31</v>
      </c>
      <c r="C19" s="12">
        <v>2</v>
      </c>
      <c r="D19" s="11">
        <f t="shared" si="0"/>
        <v>3102</v>
      </c>
      <c r="E19" s="13">
        <v>10</v>
      </c>
      <c r="F19" s="14" t="s">
        <v>7</v>
      </c>
      <c r="G19" s="14" t="s">
        <v>80</v>
      </c>
      <c r="H19" s="14" t="s">
        <v>74</v>
      </c>
      <c r="I19" s="11" t="s">
        <v>433</v>
      </c>
      <c r="J19" s="15">
        <v>0</v>
      </c>
      <c r="K19" s="13">
        <v>0.94669999999999999</v>
      </c>
      <c r="L19" s="13">
        <v>3.9E-2</v>
      </c>
      <c r="M19" s="13" t="s">
        <v>391</v>
      </c>
      <c r="N19" s="13">
        <v>27</v>
      </c>
      <c r="O19" s="13" t="s">
        <v>391</v>
      </c>
      <c r="P19" s="13" t="s">
        <v>391</v>
      </c>
      <c r="Q19" s="13" t="s">
        <v>434</v>
      </c>
      <c r="R19" s="13">
        <v>1980</v>
      </c>
      <c r="S19" s="13" t="s">
        <v>406</v>
      </c>
      <c r="T19" s="14" t="s">
        <v>165</v>
      </c>
      <c r="U19" s="13">
        <v>133</v>
      </c>
    </row>
    <row r="20" spans="1:21" x14ac:dyDescent="0.2">
      <c r="A20" s="11">
        <v>19</v>
      </c>
      <c r="B20" s="12">
        <v>32</v>
      </c>
      <c r="C20" s="12">
        <v>1</v>
      </c>
      <c r="D20" s="11">
        <f t="shared" si="0"/>
        <v>3201</v>
      </c>
      <c r="E20" s="13">
        <v>10</v>
      </c>
      <c r="F20" s="14" t="s">
        <v>7</v>
      </c>
      <c r="G20" s="14" t="s">
        <v>80</v>
      </c>
      <c r="H20" s="14" t="s">
        <v>74</v>
      </c>
      <c r="I20" s="11" t="s">
        <v>433</v>
      </c>
      <c r="J20" s="15">
        <v>5</v>
      </c>
      <c r="K20" s="13">
        <v>0.93510000000000004</v>
      </c>
      <c r="L20" s="13" t="s">
        <v>391</v>
      </c>
      <c r="M20" s="13" t="s">
        <v>391</v>
      </c>
      <c r="N20" s="13">
        <v>27</v>
      </c>
      <c r="O20" s="13" t="s">
        <v>391</v>
      </c>
      <c r="P20" s="13" t="s">
        <v>391</v>
      </c>
      <c r="Q20" s="13" t="s">
        <v>434</v>
      </c>
      <c r="R20" s="13">
        <v>1980</v>
      </c>
      <c r="S20" s="13" t="s">
        <v>406</v>
      </c>
      <c r="T20" s="14" t="s">
        <v>166</v>
      </c>
      <c r="U20" s="13">
        <v>134</v>
      </c>
    </row>
    <row r="21" spans="1:21" x14ac:dyDescent="0.2">
      <c r="A21" s="11">
        <v>20</v>
      </c>
      <c r="B21" s="12">
        <v>32</v>
      </c>
      <c r="C21" s="12">
        <v>2</v>
      </c>
      <c r="D21" s="11">
        <f t="shared" si="0"/>
        <v>3202</v>
      </c>
      <c r="E21" s="13">
        <v>10</v>
      </c>
      <c r="F21" s="14" t="s">
        <v>7</v>
      </c>
      <c r="G21" s="14" t="s">
        <v>80</v>
      </c>
      <c r="H21" s="14" t="s">
        <v>391</v>
      </c>
      <c r="I21" s="11" t="s">
        <v>428</v>
      </c>
      <c r="J21" s="15">
        <v>0</v>
      </c>
      <c r="K21" s="13">
        <v>0.71930000000000005</v>
      </c>
      <c r="L21" s="13" t="s">
        <v>391</v>
      </c>
      <c r="M21" s="13" t="s">
        <v>391</v>
      </c>
      <c r="N21" s="13">
        <v>272</v>
      </c>
      <c r="O21" s="13" t="s">
        <v>391</v>
      </c>
      <c r="P21" s="13" t="s">
        <v>391</v>
      </c>
      <c r="Q21" s="13" t="s">
        <v>429</v>
      </c>
      <c r="R21" s="13">
        <v>1988</v>
      </c>
      <c r="S21" s="13" t="s">
        <v>414</v>
      </c>
      <c r="T21" s="14" t="s">
        <v>257</v>
      </c>
      <c r="U21" s="13">
        <v>2</v>
      </c>
    </row>
    <row r="22" spans="1:21" x14ac:dyDescent="0.2">
      <c r="A22" s="11">
        <v>21</v>
      </c>
      <c r="B22" s="12">
        <v>33</v>
      </c>
      <c r="C22" s="12">
        <v>1</v>
      </c>
      <c r="D22" s="11">
        <f t="shared" si="0"/>
        <v>3301</v>
      </c>
      <c r="E22" s="13">
        <v>10</v>
      </c>
      <c r="F22" s="14" t="s">
        <v>7</v>
      </c>
      <c r="G22" s="14" t="s">
        <v>80</v>
      </c>
      <c r="H22" s="14" t="s">
        <v>391</v>
      </c>
      <c r="I22" s="11" t="s">
        <v>435</v>
      </c>
      <c r="J22" s="15">
        <v>0</v>
      </c>
      <c r="K22" s="13">
        <v>0.98209999999999997</v>
      </c>
      <c r="L22" s="13">
        <v>0.13100000000000001</v>
      </c>
      <c r="M22" s="13" t="s">
        <v>391</v>
      </c>
      <c r="N22" s="13">
        <v>88</v>
      </c>
      <c r="O22" s="13" t="s">
        <v>436</v>
      </c>
      <c r="P22" s="13" t="s">
        <v>437</v>
      </c>
      <c r="Q22" s="13" t="s">
        <v>438</v>
      </c>
      <c r="R22" s="13">
        <v>1990</v>
      </c>
      <c r="S22" s="13" t="s">
        <v>406</v>
      </c>
      <c r="T22" s="14" t="s">
        <v>246</v>
      </c>
      <c r="U22" s="13">
        <v>167</v>
      </c>
    </row>
    <row r="23" spans="1:21" x14ac:dyDescent="0.2">
      <c r="A23" s="11">
        <v>22</v>
      </c>
      <c r="B23" s="12">
        <v>33</v>
      </c>
      <c r="C23" s="12">
        <v>2</v>
      </c>
      <c r="D23" s="11">
        <f t="shared" si="0"/>
        <v>3302</v>
      </c>
      <c r="E23" s="13">
        <v>10</v>
      </c>
      <c r="F23" s="14" t="s">
        <v>7</v>
      </c>
      <c r="G23" s="14" t="s">
        <v>80</v>
      </c>
      <c r="H23" s="14" t="s">
        <v>74</v>
      </c>
      <c r="I23" s="11" t="s">
        <v>433</v>
      </c>
      <c r="J23" s="15">
        <v>0</v>
      </c>
      <c r="K23" s="13">
        <v>0.98599999999999999</v>
      </c>
      <c r="L23" s="13">
        <v>1.9E-2</v>
      </c>
      <c r="M23" s="13" t="s">
        <v>391</v>
      </c>
      <c r="N23" s="13">
        <v>27</v>
      </c>
      <c r="O23" s="13" t="s">
        <v>391</v>
      </c>
      <c r="P23" s="13" t="s">
        <v>391</v>
      </c>
      <c r="Q23" s="13" t="s">
        <v>425</v>
      </c>
      <c r="R23" s="13">
        <v>1980</v>
      </c>
      <c r="S23" s="13" t="s">
        <v>406</v>
      </c>
      <c r="T23" s="14" t="s">
        <v>264</v>
      </c>
      <c r="U23" s="13">
        <v>12</v>
      </c>
    </row>
    <row r="24" spans="1:21" x14ac:dyDescent="0.2">
      <c r="A24" s="11">
        <v>23</v>
      </c>
      <c r="B24" s="12">
        <v>34</v>
      </c>
      <c r="C24" s="12">
        <v>1</v>
      </c>
      <c r="D24" s="11">
        <f t="shared" si="0"/>
        <v>3401</v>
      </c>
      <c r="E24" s="13">
        <v>10</v>
      </c>
      <c r="F24" s="14" t="s">
        <v>7</v>
      </c>
      <c r="G24" s="14" t="s">
        <v>80</v>
      </c>
      <c r="H24" s="14" t="s">
        <v>391</v>
      </c>
      <c r="I24" s="11" t="s">
        <v>439</v>
      </c>
      <c r="J24" s="15">
        <v>5</v>
      </c>
      <c r="K24" s="13">
        <v>0.80479999999999996</v>
      </c>
      <c r="L24" s="13" t="s">
        <v>391</v>
      </c>
      <c r="M24" s="13" t="s">
        <v>391</v>
      </c>
      <c r="N24" s="13">
        <v>278</v>
      </c>
      <c r="O24" s="13" t="s">
        <v>391</v>
      </c>
      <c r="P24" s="13" t="s">
        <v>391</v>
      </c>
      <c r="Q24" s="13" t="s">
        <v>440</v>
      </c>
      <c r="R24" s="13">
        <v>1988</v>
      </c>
      <c r="S24" s="13" t="s">
        <v>414</v>
      </c>
      <c r="T24" s="14" t="s">
        <v>648</v>
      </c>
      <c r="U24" s="13">
        <v>3</v>
      </c>
    </row>
    <row r="25" spans="1:21" x14ac:dyDescent="0.2">
      <c r="A25" s="11">
        <v>24</v>
      </c>
      <c r="B25" s="12">
        <v>34</v>
      </c>
      <c r="C25" s="12">
        <v>2</v>
      </c>
      <c r="D25" s="11">
        <f t="shared" si="0"/>
        <v>3402</v>
      </c>
      <c r="E25" s="13">
        <v>10</v>
      </c>
      <c r="F25" s="14" t="s">
        <v>7</v>
      </c>
      <c r="G25" s="14" t="s">
        <v>80</v>
      </c>
      <c r="H25" s="14" t="s">
        <v>391</v>
      </c>
      <c r="I25" s="11" t="s">
        <v>433</v>
      </c>
      <c r="J25" s="15">
        <v>0</v>
      </c>
      <c r="K25" s="13">
        <v>0.98209999999999997</v>
      </c>
      <c r="L25" s="13" t="s">
        <v>391</v>
      </c>
      <c r="M25" s="13" t="s">
        <v>391</v>
      </c>
      <c r="N25" s="13">
        <v>27</v>
      </c>
      <c r="O25" s="13" t="s">
        <v>391</v>
      </c>
      <c r="P25" s="13" t="s">
        <v>391</v>
      </c>
      <c r="Q25" s="13" t="s">
        <v>434</v>
      </c>
      <c r="R25" s="13">
        <v>1980</v>
      </c>
      <c r="S25" s="13" t="s">
        <v>410</v>
      </c>
      <c r="T25" s="14" t="s">
        <v>265</v>
      </c>
      <c r="U25" s="13">
        <v>13</v>
      </c>
    </row>
    <row r="26" spans="1:21" x14ac:dyDescent="0.2">
      <c r="A26" s="11">
        <v>25</v>
      </c>
      <c r="B26" s="12">
        <v>35</v>
      </c>
      <c r="C26" s="12">
        <v>1</v>
      </c>
      <c r="D26" s="11">
        <f t="shared" si="0"/>
        <v>3501</v>
      </c>
      <c r="E26" s="13">
        <v>10</v>
      </c>
      <c r="F26" s="14" t="s">
        <v>7</v>
      </c>
      <c r="G26" s="14" t="s">
        <v>80</v>
      </c>
      <c r="H26" s="14" t="s">
        <v>74</v>
      </c>
      <c r="I26" s="11" t="s">
        <v>441</v>
      </c>
      <c r="J26" s="15">
        <v>0</v>
      </c>
      <c r="K26" s="13">
        <v>0.95650000000000002</v>
      </c>
      <c r="L26" s="13" t="s">
        <v>391</v>
      </c>
      <c r="M26" s="13" t="s">
        <v>391</v>
      </c>
      <c r="N26" s="13">
        <v>37</v>
      </c>
      <c r="O26" s="13" t="s">
        <v>391</v>
      </c>
      <c r="P26" s="13" t="s">
        <v>391</v>
      </c>
      <c r="Q26" s="13" t="s">
        <v>409</v>
      </c>
      <c r="R26" s="13">
        <v>1978</v>
      </c>
      <c r="S26" s="13" t="s">
        <v>406</v>
      </c>
      <c r="T26" s="14" t="s">
        <v>234</v>
      </c>
      <c r="U26" s="13">
        <v>118</v>
      </c>
    </row>
    <row r="27" spans="1:21" x14ac:dyDescent="0.2">
      <c r="A27" s="11">
        <v>26</v>
      </c>
      <c r="B27" s="12">
        <v>35</v>
      </c>
      <c r="C27" s="12">
        <v>2</v>
      </c>
      <c r="D27" s="11">
        <f t="shared" si="0"/>
        <v>3502</v>
      </c>
      <c r="E27" s="13">
        <v>10</v>
      </c>
      <c r="F27" s="14" t="s">
        <v>7</v>
      </c>
      <c r="G27" s="14" t="s">
        <v>80</v>
      </c>
      <c r="H27" s="14" t="s">
        <v>74</v>
      </c>
      <c r="I27" s="11" t="s">
        <v>442</v>
      </c>
      <c r="J27" s="15">
        <v>0</v>
      </c>
      <c r="K27" s="13">
        <v>0.91390000000000005</v>
      </c>
      <c r="L27" s="13" t="s">
        <v>391</v>
      </c>
      <c r="M27" s="13" t="s">
        <v>391</v>
      </c>
      <c r="N27" s="13">
        <v>47</v>
      </c>
      <c r="O27" s="13" t="s">
        <v>391</v>
      </c>
      <c r="P27" s="13" t="s">
        <v>391</v>
      </c>
      <c r="Q27" s="13" t="s">
        <v>443</v>
      </c>
      <c r="R27" s="13">
        <v>1982</v>
      </c>
      <c r="S27" s="13" t="s">
        <v>410</v>
      </c>
      <c r="T27" s="14" t="s">
        <v>167</v>
      </c>
      <c r="U27" s="13">
        <v>135</v>
      </c>
    </row>
    <row r="28" spans="1:21" x14ac:dyDescent="0.2">
      <c r="A28" s="11">
        <v>27</v>
      </c>
      <c r="B28" s="12">
        <v>36</v>
      </c>
      <c r="C28" s="12">
        <v>1</v>
      </c>
      <c r="D28" s="11">
        <f t="shared" si="0"/>
        <v>3601</v>
      </c>
      <c r="E28" s="13">
        <v>10</v>
      </c>
      <c r="F28" s="14" t="s">
        <v>7</v>
      </c>
      <c r="G28" s="14" t="s">
        <v>80</v>
      </c>
      <c r="H28" s="14" t="s">
        <v>17</v>
      </c>
      <c r="I28" s="11" t="s">
        <v>411</v>
      </c>
      <c r="J28" s="15">
        <v>10</v>
      </c>
      <c r="K28" s="13">
        <v>0.95599999999999996</v>
      </c>
      <c r="L28" s="13">
        <v>0.22770000000000001</v>
      </c>
      <c r="M28" s="13">
        <v>28.93</v>
      </c>
      <c r="N28" s="13">
        <v>170</v>
      </c>
      <c r="O28" s="13" t="s">
        <v>444</v>
      </c>
      <c r="P28" s="13" t="s">
        <v>391</v>
      </c>
      <c r="Q28" s="13" t="s">
        <v>413</v>
      </c>
      <c r="R28" s="13">
        <v>1999</v>
      </c>
      <c r="S28" s="13" t="s">
        <v>414</v>
      </c>
      <c r="T28" s="14" t="s">
        <v>204</v>
      </c>
      <c r="U28" s="13">
        <v>188</v>
      </c>
    </row>
    <row r="29" spans="1:21" x14ac:dyDescent="0.2">
      <c r="A29" s="11">
        <v>28</v>
      </c>
      <c r="B29" s="12">
        <v>36</v>
      </c>
      <c r="C29" s="12">
        <v>2</v>
      </c>
      <c r="D29" s="11">
        <f t="shared" si="0"/>
        <v>3602</v>
      </c>
      <c r="E29" s="13">
        <v>10</v>
      </c>
      <c r="F29" s="14" t="s">
        <v>7</v>
      </c>
      <c r="G29" s="14" t="s">
        <v>80</v>
      </c>
      <c r="H29" s="14" t="s">
        <v>17</v>
      </c>
      <c r="I29" s="11" t="s">
        <v>411</v>
      </c>
      <c r="J29" s="15">
        <v>20</v>
      </c>
      <c r="K29" s="13">
        <v>0.95409999999999995</v>
      </c>
      <c r="L29" s="13">
        <v>0.26369999999999999</v>
      </c>
      <c r="M29" s="13">
        <v>26.29</v>
      </c>
      <c r="N29" s="13">
        <v>117</v>
      </c>
      <c r="O29" s="13" t="s">
        <v>445</v>
      </c>
      <c r="P29" s="13" t="s">
        <v>391</v>
      </c>
      <c r="Q29" s="13" t="s">
        <v>413</v>
      </c>
      <c r="R29" s="13">
        <v>1999</v>
      </c>
      <c r="S29" s="13" t="s">
        <v>414</v>
      </c>
      <c r="T29" s="14" t="s">
        <v>205</v>
      </c>
      <c r="U29" s="13">
        <v>189</v>
      </c>
    </row>
    <row r="30" spans="1:21" x14ac:dyDescent="0.2">
      <c r="A30" s="11">
        <v>29</v>
      </c>
      <c r="B30" s="12">
        <v>37</v>
      </c>
      <c r="C30" s="12">
        <v>1</v>
      </c>
      <c r="D30" s="11">
        <f t="shared" si="0"/>
        <v>3701</v>
      </c>
      <c r="E30" s="13">
        <v>12</v>
      </c>
      <c r="F30" s="14" t="s">
        <v>7</v>
      </c>
      <c r="G30" s="14" t="s">
        <v>80</v>
      </c>
      <c r="H30" s="14" t="s">
        <v>391</v>
      </c>
      <c r="I30" s="11" t="s">
        <v>446</v>
      </c>
      <c r="J30" s="15">
        <v>0</v>
      </c>
      <c r="K30" s="13">
        <v>0</v>
      </c>
      <c r="L30" s="13" t="s">
        <v>391</v>
      </c>
      <c r="M30" s="13" t="s">
        <v>391</v>
      </c>
      <c r="N30" s="13" t="s">
        <v>391</v>
      </c>
      <c r="O30" s="13" t="s">
        <v>391</v>
      </c>
      <c r="P30" s="13" t="s">
        <v>391</v>
      </c>
      <c r="Q30" s="13" t="s">
        <v>405</v>
      </c>
      <c r="R30" s="13">
        <v>1987</v>
      </c>
      <c r="S30" s="13" t="s">
        <v>410</v>
      </c>
      <c r="T30" s="14" t="s">
        <v>266</v>
      </c>
      <c r="U30" s="13">
        <v>14</v>
      </c>
    </row>
    <row r="31" spans="1:21" x14ac:dyDescent="0.2">
      <c r="A31" s="11">
        <v>30</v>
      </c>
      <c r="B31" s="12">
        <v>37</v>
      </c>
      <c r="C31" s="12">
        <v>2</v>
      </c>
      <c r="D31" s="11">
        <f t="shared" si="0"/>
        <v>3702</v>
      </c>
      <c r="E31" s="13">
        <v>12</v>
      </c>
      <c r="F31" s="14" t="s">
        <v>7</v>
      </c>
      <c r="G31" s="14" t="s">
        <v>80</v>
      </c>
      <c r="H31" s="14" t="s">
        <v>391</v>
      </c>
      <c r="I31" s="11" t="s">
        <v>447</v>
      </c>
      <c r="J31" s="15">
        <v>10</v>
      </c>
      <c r="K31" s="13">
        <v>0.94089999999999996</v>
      </c>
      <c r="L31" s="13" t="s">
        <v>391</v>
      </c>
      <c r="M31" s="13" t="s">
        <v>391</v>
      </c>
      <c r="N31" s="13">
        <v>38</v>
      </c>
      <c r="O31" s="13" t="s">
        <v>391</v>
      </c>
      <c r="P31" s="13" t="s">
        <v>391</v>
      </c>
      <c r="Q31" s="13" t="s">
        <v>448</v>
      </c>
      <c r="R31" s="13">
        <v>1990</v>
      </c>
      <c r="S31" s="13" t="s">
        <v>410</v>
      </c>
      <c r="T31" s="14" t="s">
        <v>185</v>
      </c>
      <c r="U31" s="13">
        <v>155</v>
      </c>
    </row>
    <row r="32" spans="1:21" x14ac:dyDescent="0.2">
      <c r="A32" s="11">
        <v>31</v>
      </c>
      <c r="B32" s="12">
        <v>38</v>
      </c>
      <c r="C32" s="12">
        <v>1</v>
      </c>
      <c r="D32" s="11">
        <f t="shared" si="0"/>
        <v>3801</v>
      </c>
      <c r="E32" s="13">
        <v>12</v>
      </c>
      <c r="F32" s="14" t="s">
        <v>7</v>
      </c>
      <c r="G32" s="14" t="s">
        <v>80</v>
      </c>
      <c r="H32" s="14" t="s">
        <v>391</v>
      </c>
      <c r="I32" s="11" t="s">
        <v>447</v>
      </c>
      <c r="J32" s="15">
        <v>10</v>
      </c>
      <c r="K32" s="13">
        <v>0.94089999999999996</v>
      </c>
      <c r="L32" s="13" t="s">
        <v>391</v>
      </c>
      <c r="M32" s="13" t="s">
        <v>391</v>
      </c>
      <c r="N32" s="13">
        <v>35</v>
      </c>
      <c r="O32" s="13" t="s">
        <v>391</v>
      </c>
      <c r="P32" s="13" t="s">
        <v>391</v>
      </c>
      <c r="Q32" s="13" t="s">
        <v>448</v>
      </c>
      <c r="R32" s="13">
        <v>1990</v>
      </c>
      <c r="S32" s="13" t="s">
        <v>410</v>
      </c>
      <c r="T32" s="14" t="s">
        <v>186</v>
      </c>
      <c r="U32" s="13">
        <v>156</v>
      </c>
    </row>
    <row r="33" spans="1:21" x14ac:dyDescent="0.2">
      <c r="A33" s="11">
        <v>32</v>
      </c>
      <c r="B33" s="12">
        <v>38</v>
      </c>
      <c r="C33" s="12">
        <v>2</v>
      </c>
      <c r="D33" s="11">
        <f t="shared" si="0"/>
        <v>3802</v>
      </c>
      <c r="E33" s="13">
        <v>10</v>
      </c>
      <c r="F33" s="14" t="s">
        <v>8</v>
      </c>
      <c r="G33" s="14" t="s">
        <v>82</v>
      </c>
      <c r="H33" s="14" t="s">
        <v>17</v>
      </c>
      <c r="I33" s="11" t="s">
        <v>449</v>
      </c>
      <c r="J33" s="15">
        <v>0</v>
      </c>
      <c r="K33" s="13">
        <v>0</v>
      </c>
      <c r="L33" s="13" t="s">
        <v>391</v>
      </c>
      <c r="M33" s="13" t="s">
        <v>391</v>
      </c>
      <c r="N33" s="13">
        <v>38</v>
      </c>
      <c r="O33" s="13" t="s">
        <v>450</v>
      </c>
      <c r="P33" s="13" t="s">
        <v>451</v>
      </c>
      <c r="Q33" s="13" t="s">
        <v>452</v>
      </c>
      <c r="R33" s="13">
        <v>1980</v>
      </c>
      <c r="S33" s="13" t="s">
        <v>406</v>
      </c>
      <c r="T33" s="14" t="s">
        <v>179</v>
      </c>
      <c r="U33" s="13">
        <v>149</v>
      </c>
    </row>
    <row r="34" spans="1:21" x14ac:dyDescent="0.2">
      <c r="A34" s="11">
        <v>33</v>
      </c>
      <c r="B34" s="12">
        <v>39</v>
      </c>
      <c r="C34" s="12">
        <v>1</v>
      </c>
      <c r="D34" s="11">
        <f t="shared" si="0"/>
        <v>3901</v>
      </c>
      <c r="E34" s="13">
        <v>10</v>
      </c>
      <c r="F34" s="14" t="s">
        <v>268</v>
      </c>
      <c r="G34" s="14" t="s">
        <v>313</v>
      </c>
      <c r="H34" s="14" t="s">
        <v>391</v>
      </c>
      <c r="I34" s="11" t="s">
        <v>453</v>
      </c>
      <c r="J34" s="15">
        <v>0</v>
      </c>
      <c r="K34" s="13">
        <v>0.98480000000000001</v>
      </c>
      <c r="L34" s="13" t="s">
        <v>391</v>
      </c>
      <c r="M34" s="13" t="s">
        <v>391</v>
      </c>
      <c r="N34" s="13">
        <v>47</v>
      </c>
      <c r="O34" s="13" t="s">
        <v>391</v>
      </c>
      <c r="P34" s="13" t="s">
        <v>391</v>
      </c>
      <c r="Q34" s="13" t="s">
        <v>454</v>
      </c>
      <c r="R34" s="13">
        <v>1981</v>
      </c>
      <c r="S34" s="13" t="s">
        <v>406</v>
      </c>
      <c r="T34" s="14" t="s">
        <v>267</v>
      </c>
      <c r="U34" s="13">
        <v>15</v>
      </c>
    </row>
    <row r="35" spans="1:21" x14ac:dyDescent="0.2">
      <c r="A35" s="11">
        <v>34</v>
      </c>
      <c r="B35" s="12">
        <v>39</v>
      </c>
      <c r="C35" s="12">
        <v>2</v>
      </c>
      <c r="D35" s="11">
        <f t="shared" si="0"/>
        <v>3902</v>
      </c>
      <c r="E35" s="13" t="s">
        <v>644</v>
      </c>
      <c r="F35" s="14" t="s">
        <v>9</v>
      </c>
      <c r="G35" s="14" t="s">
        <v>83</v>
      </c>
      <c r="H35" s="14" t="s">
        <v>17</v>
      </c>
      <c r="I35" s="11" t="s">
        <v>424</v>
      </c>
      <c r="J35" s="15">
        <v>0</v>
      </c>
      <c r="K35" s="13">
        <v>0</v>
      </c>
      <c r="L35" s="13" t="s">
        <v>391</v>
      </c>
      <c r="M35" s="13" t="s">
        <v>391</v>
      </c>
      <c r="N35" s="13" t="s">
        <v>391</v>
      </c>
      <c r="O35" s="13" t="s">
        <v>391</v>
      </c>
      <c r="P35" s="13" t="s">
        <v>391</v>
      </c>
      <c r="Q35" s="13" t="s">
        <v>455</v>
      </c>
      <c r="R35" s="13">
        <v>1984</v>
      </c>
      <c r="S35" s="13" t="s">
        <v>406</v>
      </c>
      <c r="T35" s="14" t="s">
        <v>202</v>
      </c>
      <c r="U35" s="13">
        <v>190</v>
      </c>
    </row>
    <row r="36" spans="1:21" x14ac:dyDescent="0.2">
      <c r="A36" s="11">
        <v>35</v>
      </c>
      <c r="B36" s="12">
        <v>40</v>
      </c>
      <c r="C36" s="12">
        <v>1</v>
      </c>
      <c r="D36" s="11">
        <f t="shared" si="0"/>
        <v>4001</v>
      </c>
      <c r="E36" s="13" t="s">
        <v>391</v>
      </c>
      <c r="F36" s="14" t="s">
        <v>391</v>
      </c>
      <c r="G36" s="14" t="s">
        <v>391</v>
      </c>
      <c r="H36" s="14" t="s">
        <v>391</v>
      </c>
      <c r="I36" s="11" t="s">
        <v>456</v>
      </c>
      <c r="J36" s="15">
        <v>0</v>
      </c>
      <c r="K36" s="13">
        <v>0</v>
      </c>
      <c r="L36" s="13" t="s">
        <v>391</v>
      </c>
      <c r="M36" s="13" t="s">
        <v>391</v>
      </c>
      <c r="N36" s="13" t="s">
        <v>391</v>
      </c>
      <c r="O36" s="13" t="s">
        <v>391</v>
      </c>
      <c r="P36" s="13" t="s">
        <v>391</v>
      </c>
      <c r="Q36" s="13" t="s">
        <v>455</v>
      </c>
      <c r="R36" s="13">
        <v>1984</v>
      </c>
      <c r="S36" s="13" t="s">
        <v>406</v>
      </c>
      <c r="T36" s="14" t="s">
        <v>391</v>
      </c>
      <c r="U36" s="13" t="s">
        <v>391</v>
      </c>
    </row>
    <row r="37" spans="1:21" x14ac:dyDescent="0.2">
      <c r="A37" s="11">
        <v>36</v>
      </c>
      <c r="B37" s="12">
        <v>40</v>
      </c>
      <c r="C37" s="12">
        <v>2</v>
      </c>
      <c r="D37" s="11">
        <f t="shared" si="0"/>
        <v>4002</v>
      </c>
      <c r="E37" s="13">
        <v>10</v>
      </c>
      <c r="F37" s="14" t="s">
        <v>9</v>
      </c>
      <c r="G37" s="14" t="s">
        <v>83</v>
      </c>
      <c r="H37" s="14" t="s">
        <v>17</v>
      </c>
      <c r="I37" s="11" t="s">
        <v>435</v>
      </c>
      <c r="J37" s="15">
        <v>0</v>
      </c>
      <c r="K37" s="13">
        <v>0.98409999999999997</v>
      </c>
      <c r="L37" s="13">
        <v>0.13100000000000001</v>
      </c>
      <c r="M37" s="13" t="s">
        <v>391</v>
      </c>
      <c r="N37" s="13">
        <v>108</v>
      </c>
      <c r="O37" s="13" t="s">
        <v>457</v>
      </c>
      <c r="P37" s="13" t="s">
        <v>458</v>
      </c>
      <c r="Q37" s="13" t="s">
        <v>438</v>
      </c>
      <c r="R37" s="13">
        <v>1990</v>
      </c>
      <c r="S37" s="13" t="s">
        <v>406</v>
      </c>
      <c r="T37" s="14" t="s">
        <v>218</v>
      </c>
      <c r="U37" s="13">
        <v>166</v>
      </c>
    </row>
    <row r="38" spans="1:21" x14ac:dyDescent="0.2">
      <c r="A38" s="11">
        <v>37</v>
      </c>
      <c r="B38" s="12">
        <v>41</v>
      </c>
      <c r="C38" s="12">
        <v>1</v>
      </c>
      <c r="D38" s="11">
        <f t="shared" si="0"/>
        <v>4101</v>
      </c>
      <c r="E38" s="13">
        <v>10</v>
      </c>
      <c r="F38" s="14" t="s">
        <v>9</v>
      </c>
      <c r="G38" s="14" t="s">
        <v>83</v>
      </c>
      <c r="H38" s="14" t="s">
        <v>41</v>
      </c>
      <c r="I38" s="11" t="s">
        <v>459</v>
      </c>
      <c r="J38" s="15">
        <v>0</v>
      </c>
      <c r="K38" s="13">
        <v>0.92159999999999997</v>
      </c>
      <c r="L38" s="13" t="s">
        <v>391</v>
      </c>
      <c r="M38" s="13" t="s">
        <v>391</v>
      </c>
      <c r="N38" s="13">
        <v>30</v>
      </c>
      <c r="O38" s="13" t="s">
        <v>391</v>
      </c>
      <c r="P38" s="13" t="s">
        <v>391</v>
      </c>
      <c r="Q38" s="13" t="s">
        <v>460</v>
      </c>
      <c r="R38" s="13">
        <v>1995</v>
      </c>
      <c r="S38" s="13" t="s">
        <v>461</v>
      </c>
      <c r="T38" s="14" t="s">
        <v>269</v>
      </c>
      <c r="U38" s="13">
        <v>16</v>
      </c>
    </row>
    <row r="39" spans="1:21" x14ac:dyDescent="0.2">
      <c r="A39" s="11">
        <v>38</v>
      </c>
      <c r="B39" s="12">
        <v>41</v>
      </c>
      <c r="C39" s="12">
        <v>2</v>
      </c>
      <c r="D39" s="11">
        <f t="shared" si="0"/>
        <v>4102</v>
      </c>
      <c r="E39" s="13">
        <v>10</v>
      </c>
      <c r="F39" s="14" t="s">
        <v>9</v>
      </c>
      <c r="G39" s="14" t="s">
        <v>83</v>
      </c>
      <c r="H39" s="14" t="s">
        <v>17</v>
      </c>
      <c r="I39" s="11" t="s">
        <v>462</v>
      </c>
      <c r="J39" s="15">
        <v>0</v>
      </c>
      <c r="K39" s="13">
        <v>0</v>
      </c>
      <c r="L39" s="13" t="s">
        <v>391</v>
      </c>
      <c r="M39" s="13" t="s">
        <v>391</v>
      </c>
      <c r="N39" s="13">
        <v>34</v>
      </c>
      <c r="O39" s="13" t="s">
        <v>450</v>
      </c>
      <c r="P39" s="13" t="s">
        <v>451</v>
      </c>
      <c r="Q39" s="13" t="s">
        <v>452</v>
      </c>
      <c r="R39" s="13">
        <v>1980</v>
      </c>
      <c r="S39" s="13" t="s">
        <v>406</v>
      </c>
      <c r="T39" s="14" t="s">
        <v>180</v>
      </c>
      <c r="U39" s="13">
        <v>150</v>
      </c>
    </row>
    <row r="40" spans="1:21" x14ac:dyDescent="0.2">
      <c r="A40" s="11">
        <v>39</v>
      </c>
      <c r="B40" s="12">
        <v>42</v>
      </c>
      <c r="C40" s="12">
        <v>1</v>
      </c>
      <c r="D40" s="11">
        <f t="shared" si="0"/>
        <v>4201</v>
      </c>
      <c r="E40" s="13">
        <v>10</v>
      </c>
      <c r="F40" s="14" t="s">
        <v>9</v>
      </c>
      <c r="G40" s="14" t="s">
        <v>83</v>
      </c>
      <c r="H40" s="14" t="s">
        <v>17</v>
      </c>
      <c r="I40" s="11" t="s">
        <v>463</v>
      </c>
      <c r="J40" s="15">
        <v>0</v>
      </c>
      <c r="K40" s="13">
        <v>0.96040000000000003</v>
      </c>
      <c r="L40" s="13" t="s">
        <v>391</v>
      </c>
      <c r="M40" s="13" t="s">
        <v>391</v>
      </c>
      <c r="N40" s="13">
        <v>30</v>
      </c>
      <c r="O40" s="13" t="s">
        <v>391</v>
      </c>
      <c r="P40" s="13" t="s">
        <v>391</v>
      </c>
      <c r="Q40" s="13" t="s">
        <v>425</v>
      </c>
      <c r="R40" s="13">
        <v>1995</v>
      </c>
      <c r="S40" s="13" t="s">
        <v>461</v>
      </c>
      <c r="T40" s="14" t="s">
        <v>270</v>
      </c>
      <c r="U40" s="13">
        <v>17</v>
      </c>
    </row>
    <row r="41" spans="1:21" x14ac:dyDescent="0.2">
      <c r="A41" s="11">
        <v>40</v>
      </c>
      <c r="B41" s="12">
        <v>42</v>
      </c>
      <c r="C41" s="12">
        <v>2</v>
      </c>
      <c r="D41" s="11">
        <f t="shared" si="0"/>
        <v>4202</v>
      </c>
      <c r="E41" s="13">
        <v>10</v>
      </c>
      <c r="F41" s="14" t="s">
        <v>9</v>
      </c>
      <c r="G41" s="14" t="s">
        <v>83</v>
      </c>
      <c r="H41" s="14" t="s">
        <v>74</v>
      </c>
      <c r="I41" s="11" t="s">
        <v>464</v>
      </c>
      <c r="J41" s="15">
        <v>0</v>
      </c>
      <c r="K41" s="13">
        <v>0.96040000000000003</v>
      </c>
      <c r="L41" s="13" t="s">
        <v>391</v>
      </c>
      <c r="M41" s="13">
        <v>13.89</v>
      </c>
      <c r="N41" s="13">
        <v>50</v>
      </c>
      <c r="O41" s="13" t="s">
        <v>391</v>
      </c>
      <c r="P41" s="13" t="s">
        <v>391</v>
      </c>
      <c r="Q41" s="13" t="s">
        <v>465</v>
      </c>
      <c r="R41" s="13">
        <v>1991</v>
      </c>
      <c r="S41" s="13" t="s">
        <v>410</v>
      </c>
      <c r="T41" s="14" t="s">
        <v>168</v>
      </c>
      <c r="U41" s="13">
        <v>136</v>
      </c>
    </row>
    <row r="42" spans="1:21" x14ac:dyDescent="0.2">
      <c r="A42" s="11">
        <v>41</v>
      </c>
      <c r="B42" s="12">
        <v>43</v>
      </c>
      <c r="C42" s="12">
        <v>1</v>
      </c>
      <c r="D42" s="11">
        <f t="shared" si="0"/>
        <v>4301</v>
      </c>
      <c r="E42" s="13">
        <v>10</v>
      </c>
      <c r="F42" s="14" t="s">
        <v>9</v>
      </c>
      <c r="G42" s="14" t="s">
        <v>83</v>
      </c>
      <c r="H42" s="14" t="s">
        <v>74</v>
      </c>
      <c r="I42" s="11" t="s">
        <v>466</v>
      </c>
      <c r="J42" s="15">
        <v>0</v>
      </c>
      <c r="K42" s="13">
        <v>0.98</v>
      </c>
      <c r="L42" s="13" t="s">
        <v>391</v>
      </c>
      <c r="M42" s="13" t="s">
        <v>391</v>
      </c>
      <c r="N42" s="13">
        <v>40</v>
      </c>
      <c r="O42" s="13" t="s">
        <v>391</v>
      </c>
      <c r="P42" s="13" t="s">
        <v>391</v>
      </c>
      <c r="Q42" s="13" t="s">
        <v>467</v>
      </c>
      <c r="R42" s="13">
        <v>1988</v>
      </c>
      <c r="S42" s="13" t="s">
        <v>406</v>
      </c>
      <c r="T42" s="14" t="s">
        <v>271</v>
      </c>
      <c r="U42" s="13">
        <v>18</v>
      </c>
    </row>
    <row r="43" spans="1:21" x14ac:dyDescent="0.2">
      <c r="A43" s="11">
        <v>42</v>
      </c>
      <c r="B43" s="12">
        <v>43</v>
      </c>
      <c r="C43" s="12">
        <v>2</v>
      </c>
      <c r="D43" s="11">
        <f t="shared" si="0"/>
        <v>4302</v>
      </c>
      <c r="E43" s="13">
        <v>10</v>
      </c>
      <c r="F43" s="14" t="s">
        <v>9</v>
      </c>
      <c r="G43" s="14" t="s">
        <v>83</v>
      </c>
      <c r="H43" s="14" t="s">
        <v>74</v>
      </c>
      <c r="I43" s="11" t="s">
        <v>441</v>
      </c>
      <c r="J43" s="15">
        <v>0</v>
      </c>
      <c r="K43" s="13">
        <v>0.98599999999999999</v>
      </c>
      <c r="L43" s="13" t="s">
        <v>391</v>
      </c>
      <c r="M43" s="13" t="s">
        <v>391</v>
      </c>
      <c r="N43" s="13">
        <v>36</v>
      </c>
      <c r="O43" s="13" t="s">
        <v>391</v>
      </c>
      <c r="P43" s="13" t="s">
        <v>391</v>
      </c>
      <c r="Q43" s="13" t="s">
        <v>409</v>
      </c>
      <c r="R43" s="13">
        <v>1978</v>
      </c>
      <c r="S43" s="13" t="s">
        <v>410</v>
      </c>
      <c r="T43" s="14" t="s">
        <v>221</v>
      </c>
      <c r="U43" s="13">
        <v>112</v>
      </c>
    </row>
    <row r="44" spans="1:21" x14ac:dyDescent="0.2">
      <c r="A44" s="11">
        <v>43</v>
      </c>
      <c r="B44" s="12">
        <v>44</v>
      </c>
      <c r="C44" s="12">
        <v>1</v>
      </c>
      <c r="D44" s="11">
        <f t="shared" si="0"/>
        <v>4401</v>
      </c>
      <c r="E44" s="13">
        <v>10</v>
      </c>
      <c r="F44" s="14" t="s">
        <v>9</v>
      </c>
      <c r="G44" s="14" t="s">
        <v>83</v>
      </c>
      <c r="H44" s="14" t="s">
        <v>74</v>
      </c>
      <c r="I44" s="11" t="s">
        <v>468</v>
      </c>
      <c r="J44" s="15">
        <v>0</v>
      </c>
      <c r="K44" s="13">
        <v>0</v>
      </c>
      <c r="L44" s="13" t="s">
        <v>391</v>
      </c>
      <c r="M44" s="13" t="s">
        <v>391</v>
      </c>
      <c r="N44" s="13" t="s">
        <v>391</v>
      </c>
      <c r="O44" s="13" t="s">
        <v>391</v>
      </c>
      <c r="P44" s="13" t="s">
        <v>391</v>
      </c>
      <c r="Q44" s="13" t="s">
        <v>469</v>
      </c>
      <c r="R44" s="13">
        <v>1997</v>
      </c>
      <c r="S44" s="13" t="s">
        <v>410</v>
      </c>
      <c r="T44" s="14" t="s">
        <v>272</v>
      </c>
      <c r="U44" s="13">
        <v>19</v>
      </c>
    </row>
    <row r="45" spans="1:21" x14ac:dyDescent="0.2">
      <c r="A45" s="11">
        <v>44</v>
      </c>
      <c r="B45" s="12">
        <v>44</v>
      </c>
      <c r="C45" s="12">
        <v>2</v>
      </c>
      <c r="D45" s="11">
        <f t="shared" si="0"/>
        <v>4402</v>
      </c>
      <c r="E45" s="13">
        <v>11</v>
      </c>
      <c r="F45" s="14" t="s">
        <v>9</v>
      </c>
      <c r="G45" s="14" t="s">
        <v>83</v>
      </c>
      <c r="H45" s="14" t="s">
        <v>74</v>
      </c>
      <c r="I45" s="11" t="s">
        <v>470</v>
      </c>
      <c r="J45" s="15">
        <v>0</v>
      </c>
      <c r="K45" s="13">
        <v>0.98</v>
      </c>
      <c r="L45" s="13">
        <v>5.5599999999999997E-2</v>
      </c>
      <c r="M45" s="13" t="s">
        <v>391</v>
      </c>
      <c r="N45" s="13">
        <v>86</v>
      </c>
      <c r="O45" s="13" t="s">
        <v>391</v>
      </c>
      <c r="P45" s="13" t="s">
        <v>391</v>
      </c>
      <c r="Q45" s="13" t="s">
        <v>471</v>
      </c>
      <c r="R45" s="13">
        <v>1986</v>
      </c>
      <c r="S45" s="13" t="s">
        <v>410</v>
      </c>
      <c r="T45" s="14" t="s">
        <v>273</v>
      </c>
      <c r="U45" s="13">
        <v>20</v>
      </c>
    </row>
    <row r="46" spans="1:21" x14ac:dyDescent="0.2">
      <c r="A46" s="11">
        <v>45</v>
      </c>
      <c r="B46" s="12">
        <v>45</v>
      </c>
      <c r="C46" s="12">
        <v>1</v>
      </c>
      <c r="D46" s="11">
        <f t="shared" si="0"/>
        <v>4501</v>
      </c>
      <c r="E46" s="13">
        <v>11</v>
      </c>
      <c r="F46" s="14" t="s">
        <v>9</v>
      </c>
      <c r="G46" s="14" t="s">
        <v>83</v>
      </c>
      <c r="H46" s="14" t="s">
        <v>74</v>
      </c>
      <c r="I46" s="11" t="s">
        <v>472</v>
      </c>
      <c r="J46" s="15">
        <v>0</v>
      </c>
      <c r="K46" s="13">
        <v>0.97989999999999999</v>
      </c>
      <c r="L46" s="13" t="s">
        <v>391</v>
      </c>
      <c r="M46" s="13" t="s">
        <v>391</v>
      </c>
      <c r="N46" s="13">
        <v>31</v>
      </c>
      <c r="O46" s="13" t="s">
        <v>391</v>
      </c>
      <c r="P46" s="13" t="s">
        <v>391</v>
      </c>
      <c r="Q46" s="13" t="s">
        <v>473</v>
      </c>
      <c r="R46" s="13">
        <v>1994</v>
      </c>
      <c r="S46" s="13" t="s">
        <v>410</v>
      </c>
      <c r="T46" s="14" t="s">
        <v>222</v>
      </c>
      <c r="U46" s="13">
        <v>113</v>
      </c>
    </row>
    <row r="47" spans="1:21" x14ac:dyDescent="0.2">
      <c r="A47" s="11">
        <v>46</v>
      </c>
      <c r="B47" s="12">
        <v>45</v>
      </c>
      <c r="C47" s="12">
        <v>2</v>
      </c>
      <c r="D47" s="11">
        <f t="shared" si="0"/>
        <v>4502</v>
      </c>
      <c r="E47" s="13">
        <v>10</v>
      </c>
      <c r="F47" s="14" t="s">
        <v>258</v>
      </c>
      <c r="G47" s="14" t="s">
        <v>310</v>
      </c>
      <c r="H47" s="14" t="s">
        <v>74</v>
      </c>
      <c r="I47" s="11" t="s">
        <v>474</v>
      </c>
      <c r="J47" s="15">
        <v>10</v>
      </c>
      <c r="K47" s="13">
        <v>0.79600000000000004</v>
      </c>
      <c r="L47" s="13" t="s">
        <v>391</v>
      </c>
      <c r="M47" s="13" t="s">
        <v>391</v>
      </c>
      <c r="N47" s="13">
        <v>38</v>
      </c>
      <c r="O47" s="13" t="s">
        <v>391</v>
      </c>
      <c r="P47" s="13" t="s">
        <v>391</v>
      </c>
      <c r="Q47" s="13" t="s">
        <v>429</v>
      </c>
      <c r="R47" s="13">
        <v>1988</v>
      </c>
      <c r="S47" s="13" t="s">
        <v>410</v>
      </c>
      <c r="T47" s="14" t="s">
        <v>259</v>
      </c>
      <c r="U47" s="13">
        <v>4</v>
      </c>
    </row>
    <row r="48" spans="1:21" x14ac:dyDescent="0.2">
      <c r="A48" s="11">
        <v>47</v>
      </c>
      <c r="B48" s="12">
        <v>46</v>
      </c>
      <c r="C48" s="12">
        <v>1</v>
      </c>
      <c r="D48" s="11">
        <f t="shared" si="0"/>
        <v>4601</v>
      </c>
      <c r="E48" s="13">
        <v>10</v>
      </c>
      <c r="F48" s="14" t="s">
        <v>10</v>
      </c>
      <c r="G48" s="14" t="s">
        <v>84</v>
      </c>
      <c r="H48" s="14" t="s">
        <v>17</v>
      </c>
      <c r="I48" s="11" t="s">
        <v>475</v>
      </c>
      <c r="J48" s="15">
        <v>0</v>
      </c>
      <c r="K48" s="13">
        <v>0.96630000000000005</v>
      </c>
      <c r="L48" s="13" t="s">
        <v>391</v>
      </c>
      <c r="M48" s="13" t="s">
        <v>391</v>
      </c>
      <c r="N48" s="13">
        <v>96</v>
      </c>
      <c r="O48" s="13" t="s">
        <v>391</v>
      </c>
      <c r="P48" s="13" t="s">
        <v>391</v>
      </c>
      <c r="Q48" s="13" t="s">
        <v>423</v>
      </c>
      <c r="R48" s="13">
        <v>1978</v>
      </c>
      <c r="S48" s="13" t="s">
        <v>410</v>
      </c>
      <c r="T48" s="14" t="s">
        <v>233</v>
      </c>
      <c r="U48" s="13">
        <v>119</v>
      </c>
    </row>
    <row r="49" spans="1:21" x14ac:dyDescent="0.2">
      <c r="A49" s="11">
        <v>48</v>
      </c>
      <c r="B49" s="12">
        <v>46</v>
      </c>
      <c r="C49" s="12">
        <v>2</v>
      </c>
      <c r="D49" s="11">
        <f t="shared" si="0"/>
        <v>4602</v>
      </c>
      <c r="E49" s="13">
        <v>10</v>
      </c>
      <c r="F49" s="14" t="s">
        <v>11</v>
      </c>
      <c r="G49" s="14" t="s">
        <v>86</v>
      </c>
      <c r="H49" s="14" t="s">
        <v>17</v>
      </c>
      <c r="I49" s="11" t="s">
        <v>411</v>
      </c>
      <c r="J49" s="15">
        <v>10</v>
      </c>
      <c r="K49" s="13">
        <v>0.97560000000000002</v>
      </c>
      <c r="L49" s="13">
        <v>0.33500000000000002</v>
      </c>
      <c r="M49" s="13">
        <v>21.84</v>
      </c>
      <c r="N49" s="13">
        <v>187</v>
      </c>
      <c r="O49" s="13" t="s">
        <v>476</v>
      </c>
      <c r="P49" s="13" t="s">
        <v>391</v>
      </c>
      <c r="Q49" s="13" t="s">
        <v>413</v>
      </c>
      <c r="R49" s="13">
        <v>1999</v>
      </c>
      <c r="S49" s="13" t="s">
        <v>414</v>
      </c>
      <c r="T49" s="14" t="s">
        <v>206</v>
      </c>
      <c r="U49" s="13">
        <v>191</v>
      </c>
    </row>
    <row r="50" spans="1:21" x14ac:dyDescent="0.2">
      <c r="A50" s="11">
        <v>49</v>
      </c>
      <c r="B50" s="12">
        <v>47</v>
      </c>
      <c r="C50" s="12">
        <v>1</v>
      </c>
      <c r="D50" s="11">
        <f t="shared" si="0"/>
        <v>4701</v>
      </c>
      <c r="E50" s="13">
        <v>10</v>
      </c>
      <c r="F50" s="14" t="s">
        <v>11</v>
      </c>
      <c r="G50" s="14" t="s">
        <v>86</v>
      </c>
      <c r="H50" s="14" t="s">
        <v>17</v>
      </c>
      <c r="I50" s="11" t="s">
        <v>411</v>
      </c>
      <c r="J50" s="15">
        <v>20</v>
      </c>
      <c r="K50" s="13">
        <v>0.96619999999999995</v>
      </c>
      <c r="L50" s="13">
        <v>0.42</v>
      </c>
      <c r="M50" s="13">
        <v>23.95</v>
      </c>
      <c r="N50" s="13">
        <v>150</v>
      </c>
      <c r="O50" s="13" t="s">
        <v>477</v>
      </c>
      <c r="P50" s="13" t="s">
        <v>391</v>
      </c>
      <c r="Q50" s="13" t="s">
        <v>413</v>
      </c>
      <c r="R50" s="13">
        <v>1999</v>
      </c>
      <c r="S50" s="13" t="s">
        <v>414</v>
      </c>
      <c r="T50" s="14" t="s">
        <v>215</v>
      </c>
      <c r="U50" s="13">
        <v>202</v>
      </c>
    </row>
    <row r="51" spans="1:21" x14ac:dyDescent="0.2">
      <c r="A51" s="11">
        <v>50</v>
      </c>
      <c r="B51" s="12">
        <v>47</v>
      </c>
      <c r="C51" s="12">
        <v>2</v>
      </c>
      <c r="D51" s="11">
        <f t="shared" si="0"/>
        <v>4702</v>
      </c>
      <c r="E51" s="13">
        <v>12</v>
      </c>
      <c r="F51" s="14" t="s">
        <v>275</v>
      </c>
      <c r="G51" s="14" t="s">
        <v>314</v>
      </c>
      <c r="H51" s="14" t="s">
        <v>74</v>
      </c>
      <c r="I51" s="11" t="s">
        <v>478</v>
      </c>
      <c r="J51" s="15">
        <v>10</v>
      </c>
      <c r="K51" s="13">
        <v>0.91400000000000003</v>
      </c>
      <c r="L51" s="13">
        <v>0.22450000000000001</v>
      </c>
      <c r="M51" s="13" t="s">
        <v>391</v>
      </c>
      <c r="N51" s="13">
        <v>17</v>
      </c>
      <c r="O51" s="13" t="s">
        <v>479</v>
      </c>
      <c r="P51" s="13" t="s">
        <v>480</v>
      </c>
      <c r="Q51" s="13" t="s">
        <v>405</v>
      </c>
      <c r="R51" s="13">
        <v>1995</v>
      </c>
      <c r="S51" s="13" t="s">
        <v>410</v>
      </c>
      <c r="T51" s="14" t="s">
        <v>274</v>
      </c>
      <c r="U51" s="13">
        <v>21</v>
      </c>
    </row>
    <row r="52" spans="1:21" x14ac:dyDescent="0.2">
      <c r="A52" s="11">
        <v>51</v>
      </c>
      <c r="B52" s="12">
        <v>48</v>
      </c>
      <c r="C52" s="12">
        <v>1</v>
      </c>
      <c r="D52" s="11">
        <f t="shared" si="0"/>
        <v>4801</v>
      </c>
      <c r="E52" s="13">
        <v>7</v>
      </c>
      <c r="F52" s="14" t="s">
        <v>12</v>
      </c>
      <c r="G52" s="14" t="s">
        <v>88</v>
      </c>
      <c r="H52" s="14" t="s">
        <v>74</v>
      </c>
      <c r="I52" s="11" t="s">
        <v>481</v>
      </c>
      <c r="J52" s="15">
        <v>10</v>
      </c>
      <c r="K52" s="13">
        <v>0</v>
      </c>
      <c r="L52" s="13" t="s">
        <v>391</v>
      </c>
      <c r="M52" s="13" t="s">
        <v>391</v>
      </c>
      <c r="N52" s="13" t="s">
        <v>391</v>
      </c>
      <c r="O52" s="13" t="s">
        <v>391</v>
      </c>
      <c r="P52" s="13" t="s">
        <v>391</v>
      </c>
      <c r="Q52" s="13" t="s">
        <v>482</v>
      </c>
      <c r="R52" s="13">
        <v>1992</v>
      </c>
      <c r="S52" s="13" t="s">
        <v>406</v>
      </c>
      <c r="T52" s="14" t="s">
        <v>276</v>
      </c>
      <c r="U52" s="13">
        <v>22</v>
      </c>
    </row>
    <row r="53" spans="1:21" x14ac:dyDescent="0.2">
      <c r="A53" s="11">
        <v>52</v>
      </c>
      <c r="B53" s="12">
        <v>48</v>
      </c>
      <c r="C53" s="12">
        <v>2</v>
      </c>
      <c r="D53" s="11">
        <f t="shared" si="0"/>
        <v>4802</v>
      </c>
      <c r="E53" s="13">
        <v>7</v>
      </c>
      <c r="F53" s="14" t="s">
        <v>12</v>
      </c>
      <c r="G53" s="14" t="s">
        <v>88</v>
      </c>
      <c r="H53" s="14" t="s">
        <v>74</v>
      </c>
      <c r="I53" s="11" t="s">
        <v>483</v>
      </c>
      <c r="J53" s="15">
        <v>10</v>
      </c>
      <c r="K53" s="13">
        <v>0</v>
      </c>
      <c r="L53" s="13" t="s">
        <v>391</v>
      </c>
      <c r="M53" s="13" t="s">
        <v>391</v>
      </c>
      <c r="N53" s="13" t="s">
        <v>391</v>
      </c>
      <c r="O53" s="13" t="s">
        <v>391</v>
      </c>
      <c r="P53" s="13" t="s">
        <v>391</v>
      </c>
      <c r="Q53" s="13" t="s">
        <v>482</v>
      </c>
      <c r="R53" s="13">
        <v>1992</v>
      </c>
      <c r="S53" s="13" t="s">
        <v>406</v>
      </c>
      <c r="T53" s="14" t="s">
        <v>277</v>
      </c>
      <c r="U53" s="13">
        <v>23</v>
      </c>
    </row>
    <row r="54" spans="1:21" x14ac:dyDescent="0.2">
      <c r="A54" s="11">
        <v>54</v>
      </c>
      <c r="B54" s="12">
        <v>49</v>
      </c>
      <c r="C54" s="12">
        <v>1</v>
      </c>
      <c r="D54" s="11">
        <f t="shared" si="0"/>
        <v>4901</v>
      </c>
      <c r="E54" s="13">
        <v>7</v>
      </c>
      <c r="F54" s="14" t="s">
        <v>12</v>
      </c>
      <c r="G54" s="14" t="s">
        <v>88</v>
      </c>
      <c r="H54" s="14" t="s">
        <v>74</v>
      </c>
      <c r="I54" s="11" t="s">
        <v>484</v>
      </c>
      <c r="J54" s="15">
        <v>0</v>
      </c>
      <c r="K54" s="13">
        <v>0.98009999999999997</v>
      </c>
      <c r="L54" s="13" t="s">
        <v>391</v>
      </c>
      <c r="M54" s="13" t="s">
        <v>391</v>
      </c>
      <c r="N54" s="13">
        <v>44</v>
      </c>
      <c r="O54" s="13" t="s">
        <v>391</v>
      </c>
      <c r="P54" s="13" t="s">
        <v>391</v>
      </c>
      <c r="Q54" s="13" t="s">
        <v>485</v>
      </c>
      <c r="R54" s="13">
        <v>1993</v>
      </c>
      <c r="S54" s="13" t="s">
        <v>486</v>
      </c>
      <c r="T54" s="14" t="s">
        <v>278</v>
      </c>
      <c r="U54" s="13">
        <v>24</v>
      </c>
    </row>
    <row r="55" spans="1:21" x14ac:dyDescent="0.2">
      <c r="A55" s="11">
        <v>53</v>
      </c>
      <c r="B55" s="12">
        <v>49</v>
      </c>
      <c r="C55" s="12">
        <v>2</v>
      </c>
      <c r="D55" s="11">
        <f t="shared" si="0"/>
        <v>4902</v>
      </c>
      <c r="E55" s="13">
        <v>7</v>
      </c>
      <c r="F55" s="14" t="s">
        <v>12</v>
      </c>
      <c r="G55" s="14" t="s">
        <v>88</v>
      </c>
      <c r="H55" s="14" t="s">
        <v>74</v>
      </c>
      <c r="I55" s="11" t="s">
        <v>484</v>
      </c>
      <c r="J55" s="15">
        <v>0</v>
      </c>
      <c r="K55" s="13">
        <v>0.98009999999999997</v>
      </c>
      <c r="L55" s="13" t="s">
        <v>391</v>
      </c>
      <c r="M55" s="13" t="s">
        <v>391</v>
      </c>
      <c r="N55" s="13">
        <v>44</v>
      </c>
      <c r="O55" s="13" t="s">
        <v>391</v>
      </c>
      <c r="P55" s="13" t="s">
        <v>391</v>
      </c>
      <c r="Q55" s="13" t="s">
        <v>485</v>
      </c>
      <c r="R55" s="13">
        <v>1993</v>
      </c>
      <c r="S55" s="13" t="s">
        <v>406</v>
      </c>
      <c r="T55" s="14" t="s">
        <v>279</v>
      </c>
      <c r="U55" s="13">
        <v>25</v>
      </c>
    </row>
    <row r="56" spans="1:21" x14ac:dyDescent="0.2">
      <c r="A56" s="11">
        <v>55</v>
      </c>
      <c r="B56" s="12">
        <v>50</v>
      </c>
      <c r="C56" s="12">
        <v>1</v>
      </c>
      <c r="D56" s="11">
        <f t="shared" si="0"/>
        <v>5001</v>
      </c>
      <c r="E56" s="13">
        <v>7</v>
      </c>
      <c r="F56" s="14" t="s">
        <v>12</v>
      </c>
      <c r="G56" s="14" t="s">
        <v>88</v>
      </c>
      <c r="H56" s="14" t="s">
        <v>74</v>
      </c>
      <c r="I56" s="11" t="s">
        <v>484</v>
      </c>
      <c r="J56" s="15">
        <v>0</v>
      </c>
      <c r="K56" s="13">
        <v>0.98009999999999997</v>
      </c>
      <c r="L56" s="13" t="s">
        <v>391</v>
      </c>
      <c r="M56" s="13" t="s">
        <v>391</v>
      </c>
      <c r="N56" s="13">
        <v>44</v>
      </c>
      <c r="O56" s="13" t="s">
        <v>391</v>
      </c>
      <c r="P56" s="13" t="s">
        <v>391</v>
      </c>
      <c r="Q56" s="13" t="s">
        <v>485</v>
      </c>
      <c r="R56" s="13">
        <v>1993</v>
      </c>
      <c r="S56" s="13" t="s">
        <v>410</v>
      </c>
      <c r="T56" s="14" t="s">
        <v>280</v>
      </c>
      <c r="U56" s="13">
        <v>26</v>
      </c>
    </row>
    <row r="57" spans="1:21" x14ac:dyDescent="0.2">
      <c r="A57" s="11">
        <v>56</v>
      </c>
      <c r="B57" s="12">
        <v>50</v>
      </c>
      <c r="C57" s="12">
        <v>2</v>
      </c>
      <c r="D57" s="11">
        <f t="shared" si="0"/>
        <v>5002</v>
      </c>
      <c r="E57" s="13">
        <v>7</v>
      </c>
      <c r="F57" s="14" t="s">
        <v>12</v>
      </c>
      <c r="G57" s="14" t="s">
        <v>88</v>
      </c>
      <c r="H57" s="14" t="s">
        <v>74</v>
      </c>
      <c r="I57" s="11" t="s">
        <v>484</v>
      </c>
      <c r="J57" s="15">
        <v>0</v>
      </c>
      <c r="K57" s="13">
        <v>0.98009999999999997</v>
      </c>
      <c r="L57" s="13" t="s">
        <v>391</v>
      </c>
      <c r="M57" s="13" t="s">
        <v>391</v>
      </c>
      <c r="N57" s="13">
        <v>44</v>
      </c>
      <c r="O57" s="13" t="s">
        <v>391</v>
      </c>
      <c r="P57" s="13" t="s">
        <v>391</v>
      </c>
      <c r="Q57" s="13" t="s">
        <v>485</v>
      </c>
      <c r="R57" s="13">
        <v>1993</v>
      </c>
      <c r="S57" s="13" t="s">
        <v>487</v>
      </c>
      <c r="T57" s="14" t="s">
        <v>118</v>
      </c>
      <c r="U57" s="13">
        <v>27</v>
      </c>
    </row>
    <row r="58" spans="1:21" x14ac:dyDescent="0.2">
      <c r="A58" s="11">
        <v>58</v>
      </c>
      <c r="B58" s="12">
        <v>51</v>
      </c>
      <c r="C58" s="12">
        <v>1</v>
      </c>
      <c r="D58" s="11">
        <f t="shared" si="0"/>
        <v>5101</v>
      </c>
      <c r="E58" s="13">
        <v>7</v>
      </c>
      <c r="F58" s="14" t="s">
        <v>12</v>
      </c>
      <c r="G58" s="14" t="s">
        <v>88</v>
      </c>
      <c r="H58" s="14" t="s">
        <v>74</v>
      </c>
      <c r="I58" s="11" t="s">
        <v>484</v>
      </c>
      <c r="J58" s="15">
        <v>5</v>
      </c>
      <c r="K58" s="13">
        <v>0.96540000000000004</v>
      </c>
      <c r="L58" s="13" t="s">
        <v>391</v>
      </c>
      <c r="M58" s="13" t="s">
        <v>391</v>
      </c>
      <c r="N58" s="13">
        <v>114</v>
      </c>
      <c r="O58" s="13" t="s">
        <v>488</v>
      </c>
      <c r="P58" s="13" t="s">
        <v>391</v>
      </c>
      <c r="Q58" s="13" t="s">
        <v>489</v>
      </c>
      <c r="R58" s="13">
        <v>1996</v>
      </c>
      <c r="S58" s="13" t="s">
        <v>406</v>
      </c>
      <c r="T58" s="14" t="s">
        <v>119</v>
      </c>
      <c r="U58" s="13">
        <v>28</v>
      </c>
    </row>
    <row r="59" spans="1:21" x14ac:dyDescent="0.2">
      <c r="A59" s="11">
        <v>57</v>
      </c>
      <c r="B59" s="12">
        <v>51</v>
      </c>
      <c r="C59" s="12">
        <v>2</v>
      </c>
      <c r="D59" s="11">
        <f t="shared" si="0"/>
        <v>5102</v>
      </c>
      <c r="E59" s="13">
        <v>7</v>
      </c>
      <c r="F59" s="14" t="s">
        <v>12</v>
      </c>
      <c r="G59" s="14" t="s">
        <v>88</v>
      </c>
      <c r="H59" s="14" t="s">
        <v>74</v>
      </c>
      <c r="I59" s="11" t="s">
        <v>490</v>
      </c>
      <c r="J59" s="15">
        <v>0</v>
      </c>
      <c r="K59" s="13">
        <v>0.97989999999999999</v>
      </c>
      <c r="L59" s="13" t="s">
        <v>391</v>
      </c>
      <c r="M59" s="13" t="s">
        <v>391</v>
      </c>
      <c r="N59" s="13" t="s">
        <v>391</v>
      </c>
      <c r="O59" s="13" t="s">
        <v>391</v>
      </c>
      <c r="P59" s="13" t="s">
        <v>391</v>
      </c>
      <c r="Q59" s="13" t="s">
        <v>491</v>
      </c>
      <c r="R59" s="13">
        <v>1992</v>
      </c>
      <c r="S59" s="13" t="s">
        <v>492</v>
      </c>
      <c r="T59" s="14" t="s">
        <v>281</v>
      </c>
      <c r="U59" s="13">
        <v>29</v>
      </c>
    </row>
    <row r="60" spans="1:21" x14ac:dyDescent="0.2">
      <c r="A60" s="11">
        <v>59</v>
      </c>
      <c r="B60" s="12">
        <v>52</v>
      </c>
      <c r="C60" s="12">
        <v>1</v>
      </c>
      <c r="D60" s="11">
        <f t="shared" si="0"/>
        <v>5201</v>
      </c>
      <c r="E60" s="13">
        <v>7</v>
      </c>
      <c r="F60" s="14" t="s">
        <v>12</v>
      </c>
      <c r="G60" s="14" t="s">
        <v>88</v>
      </c>
      <c r="H60" s="14" t="s">
        <v>74</v>
      </c>
      <c r="I60" s="11" t="s">
        <v>493</v>
      </c>
      <c r="J60" s="15">
        <v>0</v>
      </c>
      <c r="K60" s="13">
        <v>0.99</v>
      </c>
      <c r="L60" s="13">
        <v>4.7E-2</v>
      </c>
      <c r="M60" s="13">
        <v>12.7</v>
      </c>
      <c r="N60" s="13" t="s">
        <v>391</v>
      </c>
      <c r="O60" s="13" t="s">
        <v>391</v>
      </c>
      <c r="P60" s="13" t="s">
        <v>391</v>
      </c>
      <c r="Q60" s="13" t="s">
        <v>494</v>
      </c>
      <c r="R60" s="13">
        <v>1990</v>
      </c>
      <c r="S60" s="13" t="s">
        <v>391</v>
      </c>
      <c r="T60" s="14" t="s">
        <v>282</v>
      </c>
      <c r="U60" s="13">
        <v>30</v>
      </c>
    </row>
    <row r="61" spans="1:21" x14ac:dyDescent="0.2">
      <c r="A61" s="11">
        <v>60</v>
      </c>
      <c r="B61" s="12">
        <v>52</v>
      </c>
      <c r="C61" s="12">
        <v>2</v>
      </c>
      <c r="D61" s="11">
        <f t="shared" si="0"/>
        <v>5202</v>
      </c>
      <c r="E61" s="13">
        <v>7</v>
      </c>
      <c r="F61" s="14" t="s">
        <v>12</v>
      </c>
      <c r="G61" s="14" t="s">
        <v>88</v>
      </c>
      <c r="H61" s="14" t="s">
        <v>74</v>
      </c>
      <c r="I61" s="11" t="s">
        <v>495</v>
      </c>
      <c r="J61" s="15">
        <v>0</v>
      </c>
      <c r="K61" s="13">
        <v>0.99</v>
      </c>
      <c r="L61" s="13" t="s">
        <v>391</v>
      </c>
      <c r="M61" s="13">
        <v>13.5</v>
      </c>
      <c r="N61" s="13">
        <v>26</v>
      </c>
      <c r="O61" s="13" t="s">
        <v>391</v>
      </c>
      <c r="P61" s="13" t="s">
        <v>391</v>
      </c>
      <c r="Q61" s="13" t="s">
        <v>494</v>
      </c>
      <c r="R61" s="13">
        <v>1990</v>
      </c>
      <c r="S61" s="13" t="s">
        <v>391</v>
      </c>
      <c r="T61" s="14" t="s">
        <v>283</v>
      </c>
      <c r="U61" s="13">
        <v>31</v>
      </c>
    </row>
    <row r="62" spans="1:21" x14ac:dyDescent="0.2">
      <c r="A62" s="11">
        <v>62</v>
      </c>
      <c r="B62" s="12">
        <v>53</v>
      </c>
      <c r="C62" s="12">
        <v>1</v>
      </c>
      <c r="D62" s="11">
        <f t="shared" si="0"/>
        <v>5301</v>
      </c>
      <c r="E62" s="13">
        <v>7</v>
      </c>
      <c r="F62" s="14" t="s">
        <v>12</v>
      </c>
      <c r="G62" s="14" t="s">
        <v>88</v>
      </c>
      <c r="H62" s="14" t="s">
        <v>74</v>
      </c>
      <c r="I62" s="11" t="s">
        <v>495</v>
      </c>
      <c r="J62" s="15">
        <v>0</v>
      </c>
      <c r="K62" s="13">
        <v>0.96</v>
      </c>
      <c r="L62" s="13">
        <v>0.25800000000000001</v>
      </c>
      <c r="M62" s="13" t="s">
        <v>391</v>
      </c>
      <c r="N62" s="13">
        <v>29</v>
      </c>
      <c r="O62" s="13" t="s">
        <v>391</v>
      </c>
      <c r="P62" s="13" t="s">
        <v>391</v>
      </c>
      <c r="Q62" s="13" t="s">
        <v>496</v>
      </c>
      <c r="R62" s="13">
        <v>1985</v>
      </c>
      <c r="S62" s="13" t="s">
        <v>391</v>
      </c>
      <c r="T62" s="14" t="s">
        <v>158</v>
      </c>
      <c r="U62" s="13">
        <v>99</v>
      </c>
    </row>
    <row r="63" spans="1:21" x14ac:dyDescent="0.2">
      <c r="A63" s="11">
        <v>61</v>
      </c>
      <c r="B63" s="12">
        <v>53</v>
      </c>
      <c r="C63" s="12">
        <v>2</v>
      </c>
      <c r="D63" s="11">
        <f t="shared" si="0"/>
        <v>5302</v>
      </c>
      <c r="E63" s="13">
        <v>7</v>
      </c>
      <c r="F63" s="14" t="s">
        <v>12</v>
      </c>
      <c r="G63" s="14" t="s">
        <v>88</v>
      </c>
      <c r="H63" s="14" t="s">
        <v>74</v>
      </c>
      <c r="I63" s="11" t="s">
        <v>497</v>
      </c>
      <c r="J63" s="15">
        <v>0</v>
      </c>
      <c r="K63" s="13">
        <v>0.95</v>
      </c>
      <c r="L63" s="13" t="s">
        <v>391</v>
      </c>
      <c r="M63" s="13" t="s">
        <v>391</v>
      </c>
      <c r="N63" s="13" t="s">
        <v>391</v>
      </c>
      <c r="O63" s="13" t="s">
        <v>391</v>
      </c>
      <c r="P63" s="13" t="s">
        <v>391</v>
      </c>
      <c r="Q63" s="13" t="s">
        <v>498</v>
      </c>
      <c r="R63" s="13">
        <v>1998</v>
      </c>
      <c r="S63" s="13" t="s">
        <v>391</v>
      </c>
      <c r="T63" s="14" t="s">
        <v>305</v>
      </c>
      <c r="U63" s="13">
        <v>172</v>
      </c>
    </row>
    <row r="64" spans="1:21" x14ac:dyDescent="0.2">
      <c r="A64" s="11">
        <v>63</v>
      </c>
      <c r="B64" s="12">
        <v>54</v>
      </c>
      <c r="C64" s="12">
        <v>1</v>
      </c>
      <c r="D64" s="11">
        <f t="shared" si="0"/>
        <v>5401</v>
      </c>
      <c r="E64" s="13">
        <v>7</v>
      </c>
      <c r="F64" s="14" t="s">
        <v>12</v>
      </c>
      <c r="G64" s="14" t="s">
        <v>88</v>
      </c>
      <c r="H64" s="14" t="s">
        <v>74</v>
      </c>
      <c r="I64" s="11" t="s">
        <v>499</v>
      </c>
      <c r="J64" s="15">
        <v>0</v>
      </c>
      <c r="K64" s="13">
        <v>0.89</v>
      </c>
      <c r="L64" s="13">
        <v>8.8999999999999996E-2</v>
      </c>
      <c r="M64" s="13" t="s">
        <v>391</v>
      </c>
      <c r="N64" s="13">
        <v>60</v>
      </c>
      <c r="O64" s="13" t="s">
        <v>391</v>
      </c>
      <c r="P64" s="13" t="s">
        <v>391</v>
      </c>
      <c r="Q64" s="13" t="s">
        <v>500</v>
      </c>
      <c r="R64" s="13">
        <v>1998</v>
      </c>
      <c r="S64" s="13" t="s">
        <v>391</v>
      </c>
      <c r="T64" s="14" t="s">
        <v>219</v>
      </c>
      <c r="U64" s="13">
        <v>177</v>
      </c>
    </row>
    <row r="65" spans="1:21" x14ac:dyDescent="0.2">
      <c r="A65" s="11">
        <v>64</v>
      </c>
      <c r="B65" s="12">
        <v>54</v>
      </c>
      <c r="C65" s="12">
        <v>2</v>
      </c>
      <c r="D65" s="11">
        <f t="shared" si="0"/>
        <v>5402</v>
      </c>
      <c r="E65" s="13">
        <v>7</v>
      </c>
      <c r="F65" s="14" t="s">
        <v>12</v>
      </c>
      <c r="G65" s="14" t="s">
        <v>88</v>
      </c>
      <c r="H65" s="14" t="s">
        <v>391</v>
      </c>
      <c r="I65" s="11" t="s">
        <v>501</v>
      </c>
      <c r="J65" s="15">
        <v>0</v>
      </c>
      <c r="K65" s="13">
        <v>0.98</v>
      </c>
      <c r="L65" s="13" t="s">
        <v>391</v>
      </c>
      <c r="M65" s="13" t="s">
        <v>391</v>
      </c>
      <c r="N65" s="13" t="s">
        <v>391</v>
      </c>
      <c r="O65" s="13" t="s">
        <v>391</v>
      </c>
      <c r="P65" s="13" t="s">
        <v>391</v>
      </c>
      <c r="Q65" s="13" t="s">
        <v>502</v>
      </c>
      <c r="R65" s="13">
        <v>1998</v>
      </c>
      <c r="S65" s="13" t="s">
        <v>391</v>
      </c>
      <c r="T65" s="14" t="s">
        <v>235</v>
      </c>
      <c r="U65" s="13">
        <v>120</v>
      </c>
    </row>
    <row r="66" spans="1:21" x14ac:dyDescent="0.2">
      <c r="A66" s="11">
        <v>65</v>
      </c>
      <c r="B66" s="12">
        <v>55</v>
      </c>
      <c r="C66" s="12">
        <v>1</v>
      </c>
      <c r="D66" s="11">
        <f t="shared" ref="D66:D129" si="1">+B66*100+C66</f>
        <v>5501</v>
      </c>
      <c r="E66" s="13">
        <v>7</v>
      </c>
      <c r="F66" s="14" t="s">
        <v>12</v>
      </c>
      <c r="G66" s="14" t="s">
        <v>88</v>
      </c>
      <c r="H66" s="14" t="s">
        <v>74</v>
      </c>
      <c r="I66" s="11" t="s">
        <v>503</v>
      </c>
      <c r="J66" s="15">
        <v>0</v>
      </c>
      <c r="K66" s="13">
        <v>0.95740000000000003</v>
      </c>
      <c r="L66" s="13">
        <v>0.2429</v>
      </c>
      <c r="M66" s="13">
        <v>30.6</v>
      </c>
      <c r="N66" s="13">
        <v>198</v>
      </c>
      <c r="O66" s="13" t="s">
        <v>504</v>
      </c>
      <c r="P66" s="13" t="s">
        <v>451</v>
      </c>
      <c r="Q66" s="13" t="s">
        <v>413</v>
      </c>
      <c r="R66" s="13">
        <v>1999</v>
      </c>
      <c r="S66" s="13" t="s">
        <v>391</v>
      </c>
      <c r="T66" s="14" t="s">
        <v>236</v>
      </c>
      <c r="U66" s="13">
        <v>121</v>
      </c>
    </row>
    <row r="67" spans="1:21" x14ac:dyDescent="0.2">
      <c r="A67" s="11">
        <v>66</v>
      </c>
      <c r="B67" s="12">
        <v>55</v>
      </c>
      <c r="C67" s="12">
        <v>2</v>
      </c>
      <c r="D67" s="11">
        <f t="shared" si="1"/>
        <v>5502</v>
      </c>
      <c r="E67" s="13">
        <v>9</v>
      </c>
      <c r="F67" s="14" t="s">
        <v>13</v>
      </c>
      <c r="G67" s="14" t="s">
        <v>87</v>
      </c>
      <c r="H67" s="14" t="s">
        <v>391</v>
      </c>
      <c r="I67" s="11" t="s">
        <v>430</v>
      </c>
      <c r="J67" s="15">
        <v>0</v>
      </c>
      <c r="K67" s="13">
        <v>0.96040000000000003</v>
      </c>
      <c r="L67" s="13" t="s">
        <v>391</v>
      </c>
      <c r="M67" s="13" t="s">
        <v>391</v>
      </c>
      <c r="N67" s="13">
        <v>50</v>
      </c>
      <c r="O67" s="13" t="s">
        <v>391</v>
      </c>
      <c r="P67" s="13" t="s">
        <v>391</v>
      </c>
      <c r="Q67" s="13" t="s">
        <v>431</v>
      </c>
      <c r="R67" s="13">
        <v>1985</v>
      </c>
      <c r="S67" s="13" t="s">
        <v>410</v>
      </c>
      <c r="T67" s="14" t="s">
        <v>120</v>
      </c>
      <c r="U67" s="13">
        <v>32</v>
      </c>
    </row>
    <row r="68" spans="1:21" x14ac:dyDescent="0.2">
      <c r="A68" s="11">
        <v>68</v>
      </c>
      <c r="B68" s="12">
        <v>56</v>
      </c>
      <c r="C68" s="12">
        <v>1</v>
      </c>
      <c r="D68" s="11">
        <f t="shared" si="1"/>
        <v>5601</v>
      </c>
      <c r="E68" s="13">
        <v>11</v>
      </c>
      <c r="F68" s="14" t="s">
        <v>14</v>
      </c>
      <c r="G68" s="14" t="s">
        <v>75</v>
      </c>
      <c r="H68" s="14" t="s">
        <v>74</v>
      </c>
      <c r="I68" s="11" t="s">
        <v>505</v>
      </c>
      <c r="J68" s="15">
        <v>0</v>
      </c>
      <c r="K68" s="13">
        <v>0.94599999999999995</v>
      </c>
      <c r="L68" s="13">
        <v>7.9000000000000001E-2</v>
      </c>
      <c r="M68" s="13" t="s">
        <v>391</v>
      </c>
      <c r="N68" s="13" t="s">
        <v>391</v>
      </c>
      <c r="O68" s="13" t="s">
        <v>506</v>
      </c>
      <c r="P68" s="13" t="s">
        <v>391</v>
      </c>
      <c r="Q68" s="13" t="s">
        <v>507</v>
      </c>
      <c r="R68" s="13">
        <v>1995</v>
      </c>
      <c r="S68" s="13" t="s">
        <v>414</v>
      </c>
      <c r="T68" s="14" t="s">
        <v>188</v>
      </c>
      <c r="U68" s="13">
        <v>158</v>
      </c>
    </row>
    <row r="69" spans="1:21" x14ac:dyDescent="0.2">
      <c r="A69" s="11">
        <v>67</v>
      </c>
      <c r="B69" s="12">
        <v>56</v>
      </c>
      <c r="C69" s="12">
        <v>2</v>
      </c>
      <c r="D69" s="11">
        <f t="shared" si="1"/>
        <v>5602</v>
      </c>
      <c r="E69" s="13">
        <v>11</v>
      </c>
      <c r="F69" s="14" t="s">
        <v>14</v>
      </c>
      <c r="G69" s="14" t="s">
        <v>75</v>
      </c>
      <c r="H69" s="14" t="s">
        <v>17</v>
      </c>
      <c r="I69" s="11" t="s">
        <v>472</v>
      </c>
      <c r="J69" s="15">
        <v>0</v>
      </c>
      <c r="K69" s="13">
        <v>0.97</v>
      </c>
      <c r="L69" s="13">
        <v>0.2064</v>
      </c>
      <c r="M69" s="13" t="s">
        <v>391</v>
      </c>
      <c r="N69" s="13">
        <v>301</v>
      </c>
      <c r="O69" s="13" t="s">
        <v>391</v>
      </c>
      <c r="P69" s="13" t="s">
        <v>391</v>
      </c>
      <c r="Q69" s="13" t="s">
        <v>473</v>
      </c>
      <c r="R69" s="13">
        <v>1994</v>
      </c>
      <c r="S69" s="13" t="s">
        <v>414</v>
      </c>
      <c r="T69" s="14" t="s">
        <v>220</v>
      </c>
      <c r="U69" s="13">
        <v>104</v>
      </c>
    </row>
    <row r="70" spans="1:21" x14ac:dyDescent="0.2">
      <c r="A70" s="11">
        <v>69</v>
      </c>
      <c r="B70" s="12">
        <v>57</v>
      </c>
      <c r="C70" s="12">
        <v>1</v>
      </c>
      <c r="D70" s="11">
        <f t="shared" si="1"/>
        <v>5701</v>
      </c>
      <c r="E70" s="13">
        <v>11</v>
      </c>
      <c r="F70" s="14" t="s">
        <v>14</v>
      </c>
      <c r="G70" s="14" t="s">
        <v>75</v>
      </c>
      <c r="H70" s="14" t="s">
        <v>73</v>
      </c>
      <c r="I70" s="11" t="s">
        <v>472</v>
      </c>
      <c r="J70" s="15">
        <v>0</v>
      </c>
      <c r="K70" s="13">
        <v>0.88</v>
      </c>
      <c r="L70" s="13">
        <v>0.1424</v>
      </c>
      <c r="M70" s="13" t="s">
        <v>391</v>
      </c>
      <c r="N70" s="13">
        <v>108</v>
      </c>
      <c r="O70" s="13" t="s">
        <v>391</v>
      </c>
      <c r="P70" s="13" t="s">
        <v>391</v>
      </c>
      <c r="Q70" s="13" t="s">
        <v>473</v>
      </c>
      <c r="R70" s="13">
        <v>1994</v>
      </c>
      <c r="S70" s="13" t="s">
        <v>414</v>
      </c>
      <c r="T70" s="14" t="s">
        <v>284</v>
      </c>
      <c r="U70" s="13">
        <v>33</v>
      </c>
    </row>
    <row r="71" spans="1:21" x14ac:dyDescent="0.2">
      <c r="A71" s="11">
        <v>70</v>
      </c>
      <c r="B71" s="12">
        <v>57</v>
      </c>
      <c r="C71" s="12">
        <v>2</v>
      </c>
      <c r="D71" s="11">
        <f t="shared" si="1"/>
        <v>5702</v>
      </c>
      <c r="E71" s="13">
        <v>11</v>
      </c>
      <c r="F71" s="14" t="s">
        <v>14</v>
      </c>
      <c r="G71" s="14" t="s">
        <v>75</v>
      </c>
      <c r="H71" s="14" t="s">
        <v>89</v>
      </c>
      <c r="I71" s="11" t="s">
        <v>472</v>
      </c>
      <c r="J71" s="15">
        <v>0</v>
      </c>
      <c r="K71" s="13">
        <v>0.85</v>
      </c>
      <c r="L71" s="13">
        <v>0.43709999999999999</v>
      </c>
      <c r="M71" s="13" t="s">
        <v>391</v>
      </c>
      <c r="N71" s="13">
        <v>66</v>
      </c>
      <c r="O71" s="13" t="s">
        <v>391</v>
      </c>
      <c r="P71" s="13" t="s">
        <v>391</v>
      </c>
      <c r="Q71" s="13" t="s">
        <v>473</v>
      </c>
      <c r="R71" s="13">
        <v>1994</v>
      </c>
      <c r="S71" s="13" t="s">
        <v>508</v>
      </c>
      <c r="T71" s="14" t="s">
        <v>192</v>
      </c>
      <c r="U71" s="13">
        <v>163</v>
      </c>
    </row>
    <row r="72" spans="1:21" x14ac:dyDescent="0.2">
      <c r="A72" s="11">
        <v>71</v>
      </c>
      <c r="B72" s="12">
        <v>58</v>
      </c>
      <c r="C72" s="12">
        <v>1</v>
      </c>
      <c r="D72" s="11">
        <f t="shared" si="1"/>
        <v>5801</v>
      </c>
      <c r="E72" s="13">
        <v>11</v>
      </c>
      <c r="F72" s="14" t="s">
        <v>14</v>
      </c>
      <c r="G72" s="14" t="s">
        <v>75</v>
      </c>
      <c r="H72" s="14" t="s">
        <v>17</v>
      </c>
      <c r="I72" s="11" t="s">
        <v>509</v>
      </c>
      <c r="J72" s="15">
        <v>0</v>
      </c>
      <c r="K72" s="13">
        <v>0.9637</v>
      </c>
      <c r="L72" s="13">
        <v>0.33050000000000002</v>
      </c>
      <c r="M72" s="13" t="s">
        <v>391</v>
      </c>
      <c r="N72" s="13">
        <v>44</v>
      </c>
      <c r="O72" s="13" t="s">
        <v>510</v>
      </c>
      <c r="P72" s="13" t="s">
        <v>511</v>
      </c>
      <c r="Q72" s="13" t="s">
        <v>512</v>
      </c>
      <c r="R72" s="13">
        <v>1978</v>
      </c>
      <c r="S72" s="13" t="s">
        <v>406</v>
      </c>
      <c r="T72" s="14" t="s">
        <v>117</v>
      </c>
      <c r="U72" s="13">
        <v>8</v>
      </c>
    </row>
    <row r="73" spans="1:21" x14ac:dyDescent="0.2">
      <c r="A73" s="11">
        <v>72</v>
      </c>
      <c r="B73" s="12">
        <v>58</v>
      </c>
      <c r="C73" s="12">
        <v>2</v>
      </c>
      <c r="D73" s="11">
        <f t="shared" si="1"/>
        <v>5802</v>
      </c>
      <c r="E73" s="13">
        <v>11</v>
      </c>
      <c r="F73" s="14" t="s">
        <v>14</v>
      </c>
      <c r="G73" s="14" t="s">
        <v>75</v>
      </c>
      <c r="H73" s="14" t="s">
        <v>17</v>
      </c>
      <c r="I73" s="11" t="s">
        <v>509</v>
      </c>
      <c r="J73" s="15">
        <v>0</v>
      </c>
      <c r="K73" s="13">
        <v>0.93240000000000001</v>
      </c>
      <c r="L73" s="13">
        <v>0.23549999999999999</v>
      </c>
      <c r="M73" s="13" t="s">
        <v>391</v>
      </c>
      <c r="N73" s="13">
        <v>44</v>
      </c>
      <c r="O73" s="13" t="s">
        <v>510</v>
      </c>
      <c r="P73" s="13" t="s">
        <v>511</v>
      </c>
      <c r="Q73" s="13" t="s">
        <v>512</v>
      </c>
      <c r="R73" s="13">
        <v>1978</v>
      </c>
      <c r="S73" s="13" t="s">
        <v>513</v>
      </c>
      <c r="T73" s="14" t="s">
        <v>285</v>
      </c>
      <c r="U73" s="13">
        <v>34</v>
      </c>
    </row>
    <row r="74" spans="1:21" x14ac:dyDescent="0.2">
      <c r="A74" s="11">
        <v>73</v>
      </c>
      <c r="B74" s="12">
        <v>59</v>
      </c>
      <c r="C74" s="12">
        <v>1</v>
      </c>
      <c r="D74" s="11">
        <f t="shared" si="1"/>
        <v>5901</v>
      </c>
      <c r="E74" s="13">
        <v>11</v>
      </c>
      <c r="F74" s="14" t="s">
        <v>14</v>
      </c>
      <c r="G74" s="14" t="s">
        <v>75</v>
      </c>
      <c r="H74" s="14" t="s">
        <v>17</v>
      </c>
      <c r="I74" s="11" t="s">
        <v>509</v>
      </c>
      <c r="J74" s="15">
        <v>0</v>
      </c>
      <c r="K74" s="13">
        <v>0</v>
      </c>
      <c r="L74" s="13" t="s">
        <v>391</v>
      </c>
      <c r="M74" s="13" t="s">
        <v>391</v>
      </c>
      <c r="N74" s="13" t="s">
        <v>391</v>
      </c>
      <c r="O74" s="13" t="s">
        <v>391</v>
      </c>
      <c r="P74" s="13" t="s">
        <v>391</v>
      </c>
      <c r="Q74" s="13" t="s">
        <v>512</v>
      </c>
      <c r="R74" s="13">
        <v>1978</v>
      </c>
      <c r="S74" s="13" t="s">
        <v>410</v>
      </c>
      <c r="T74" s="14" t="s">
        <v>169</v>
      </c>
      <c r="U74" s="13">
        <v>137</v>
      </c>
    </row>
    <row r="75" spans="1:21" x14ac:dyDescent="0.2">
      <c r="A75" s="11">
        <v>74</v>
      </c>
      <c r="B75" s="12">
        <v>59</v>
      </c>
      <c r="C75" s="12">
        <v>2</v>
      </c>
      <c r="D75" s="11">
        <f t="shared" si="1"/>
        <v>5902</v>
      </c>
      <c r="E75" s="13">
        <v>11</v>
      </c>
      <c r="F75" s="14" t="s">
        <v>14</v>
      </c>
      <c r="G75" s="14" t="s">
        <v>75</v>
      </c>
      <c r="H75" s="14" t="s">
        <v>17</v>
      </c>
      <c r="I75" s="11" t="s">
        <v>505</v>
      </c>
      <c r="J75" s="15">
        <v>0</v>
      </c>
      <c r="K75" s="13">
        <v>0.94599999999999995</v>
      </c>
      <c r="L75" s="13" t="s">
        <v>391</v>
      </c>
      <c r="M75" s="13" t="s">
        <v>391</v>
      </c>
      <c r="N75" s="13" t="s">
        <v>391</v>
      </c>
      <c r="O75" s="13" t="s">
        <v>391</v>
      </c>
      <c r="P75" s="13" t="s">
        <v>391</v>
      </c>
      <c r="Q75" s="13" t="s">
        <v>514</v>
      </c>
      <c r="R75" s="13">
        <v>1995</v>
      </c>
      <c r="S75" s="13" t="s">
        <v>414</v>
      </c>
      <c r="T75" s="14" t="s">
        <v>188</v>
      </c>
      <c r="U75" s="13">
        <v>159</v>
      </c>
    </row>
    <row r="76" spans="1:21" x14ac:dyDescent="0.2">
      <c r="A76" s="11">
        <v>76</v>
      </c>
      <c r="B76" s="12">
        <v>60</v>
      </c>
      <c r="C76" s="12">
        <v>1</v>
      </c>
      <c r="D76" s="11">
        <f t="shared" si="1"/>
        <v>6001</v>
      </c>
      <c r="E76" s="13">
        <v>12</v>
      </c>
      <c r="F76" s="14" t="s">
        <v>14</v>
      </c>
      <c r="G76" s="14" t="s">
        <v>75</v>
      </c>
      <c r="H76" s="14" t="s">
        <v>90</v>
      </c>
      <c r="I76" s="11" t="s">
        <v>515</v>
      </c>
      <c r="J76" s="15">
        <v>0</v>
      </c>
      <c r="K76" s="13">
        <v>0.95979999999999999</v>
      </c>
      <c r="L76" s="13" t="s">
        <v>391</v>
      </c>
      <c r="M76" s="13" t="s">
        <v>391</v>
      </c>
      <c r="N76" s="13" t="s">
        <v>391</v>
      </c>
      <c r="O76" s="13" t="s">
        <v>391</v>
      </c>
      <c r="P76" s="13" t="s">
        <v>391</v>
      </c>
      <c r="Q76" s="13" t="s">
        <v>516</v>
      </c>
      <c r="R76" s="13">
        <v>1995</v>
      </c>
      <c r="S76" s="13" t="s">
        <v>461</v>
      </c>
      <c r="T76" s="14" t="s">
        <v>308</v>
      </c>
      <c r="U76" s="13">
        <v>175</v>
      </c>
    </row>
    <row r="77" spans="1:21" x14ac:dyDescent="0.2">
      <c r="A77" s="11">
        <v>75</v>
      </c>
      <c r="B77" s="12">
        <v>60</v>
      </c>
      <c r="C77" s="12">
        <v>2</v>
      </c>
      <c r="D77" s="11">
        <f t="shared" si="1"/>
        <v>6002</v>
      </c>
      <c r="E77" s="13">
        <v>12</v>
      </c>
      <c r="F77" s="14" t="s">
        <v>14</v>
      </c>
      <c r="G77" s="14" t="s">
        <v>75</v>
      </c>
      <c r="H77" s="14" t="s">
        <v>90</v>
      </c>
      <c r="I77" s="11" t="s">
        <v>515</v>
      </c>
      <c r="J77" s="15">
        <v>0</v>
      </c>
      <c r="K77" s="13">
        <v>0.95979999999999999</v>
      </c>
      <c r="L77" s="13" t="s">
        <v>391</v>
      </c>
      <c r="M77" s="13" t="s">
        <v>391</v>
      </c>
      <c r="N77" s="13" t="s">
        <v>391</v>
      </c>
      <c r="O77" s="13" t="s">
        <v>391</v>
      </c>
      <c r="P77" s="13" t="s">
        <v>391</v>
      </c>
      <c r="Q77" s="13" t="s">
        <v>516</v>
      </c>
      <c r="R77" s="13">
        <v>1995</v>
      </c>
      <c r="S77" s="13" t="s">
        <v>461</v>
      </c>
      <c r="T77" s="14" t="s">
        <v>217</v>
      </c>
      <c r="U77" s="13">
        <v>205</v>
      </c>
    </row>
    <row r="78" spans="1:21" x14ac:dyDescent="0.2">
      <c r="A78" s="11">
        <v>77</v>
      </c>
      <c r="B78" s="12">
        <v>61</v>
      </c>
      <c r="C78" s="12">
        <v>1</v>
      </c>
      <c r="D78" s="11">
        <f t="shared" si="1"/>
        <v>6101</v>
      </c>
      <c r="E78" s="13">
        <v>12</v>
      </c>
      <c r="F78" s="14" t="s">
        <v>14</v>
      </c>
      <c r="G78" s="14" t="s">
        <v>75</v>
      </c>
      <c r="H78" s="14" t="s">
        <v>90</v>
      </c>
      <c r="I78" s="11" t="s">
        <v>515</v>
      </c>
      <c r="J78" s="15">
        <v>0</v>
      </c>
      <c r="K78" s="13">
        <v>0.94979999999999998</v>
      </c>
      <c r="L78" s="13" t="s">
        <v>391</v>
      </c>
      <c r="M78" s="13" t="s">
        <v>391</v>
      </c>
      <c r="N78" s="13" t="s">
        <v>391</v>
      </c>
      <c r="O78" s="13" t="s">
        <v>391</v>
      </c>
      <c r="P78" s="13" t="s">
        <v>391</v>
      </c>
      <c r="Q78" s="13" t="s">
        <v>516</v>
      </c>
      <c r="R78" s="13">
        <v>1995</v>
      </c>
      <c r="S78" s="13" t="s">
        <v>461</v>
      </c>
      <c r="T78" s="14" t="s">
        <v>93</v>
      </c>
      <c r="U78" s="13">
        <v>176</v>
      </c>
    </row>
    <row r="79" spans="1:21" x14ac:dyDescent="0.2">
      <c r="A79" s="11">
        <v>78</v>
      </c>
      <c r="B79" s="12">
        <v>61</v>
      </c>
      <c r="C79" s="12">
        <v>2</v>
      </c>
      <c r="D79" s="11">
        <f t="shared" si="1"/>
        <v>6102</v>
      </c>
      <c r="E79" s="13">
        <v>12</v>
      </c>
      <c r="F79" s="14" t="s">
        <v>14</v>
      </c>
      <c r="G79" s="14" t="s">
        <v>75</v>
      </c>
      <c r="H79" s="14" t="s">
        <v>17</v>
      </c>
      <c r="I79" s="11" t="s">
        <v>478</v>
      </c>
      <c r="J79" s="15">
        <v>10</v>
      </c>
      <c r="K79" s="13">
        <v>0.97499999999999998</v>
      </c>
      <c r="L79" s="13" t="s">
        <v>391</v>
      </c>
      <c r="M79" s="13" t="s">
        <v>391</v>
      </c>
      <c r="N79" s="13" t="s">
        <v>391</v>
      </c>
      <c r="O79" s="13" t="s">
        <v>391</v>
      </c>
      <c r="P79" s="13" t="s">
        <v>391</v>
      </c>
      <c r="Q79" s="13" t="s">
        <v>405</v>
      </c>
      <c r="R79" s="13">
        <v>1985</v>
      </c>
      <c r="S79" s="13" t="s">
        <v>407</v>
      </c>
      <c r="T79" s="14" t="s">
        <v>286</v>
      </c>
      <c r="U79" s="13">
        <v>35</v>
      </c>
    </row>
    <row r="80" spans="1:21" x14ac:dyDescent="0.2">
      <c r="A80" s="11">
        <v>80</v>
      </c>
      <c r="B80" s="12">
        <v>62</v>
      </c>
      <c r="C80" s="12">
        <v>1</v>
      </c>
      <c r="D80" s="11">
        <f t="shared" si="1"/>
        <v>6201</v>
      </c>
      <c r="E80" s="13">
        <v>12</v>
      </c>
      <c r="F80" s="14" t="s">
        <v>14</v>
      </c>
      <c r="G80" s="14" t="s">
        <v>75</v>
      </c>
      <c r="H80" s="14" t="s">
        <v>17</v>
      </c>
      <c r="I80" s="11" t="s">
        <v>517</v>
      </c>
      <c r="J80" s="15">
        <v>0</v>
      </c>
      <c r="K80" s="13">
        <v>0</v>
      </c>
      <c r="L80" s="13" t="s">
        <v>391</v>
      </c>
      <c r="M80" s="13" t="s">
        <v>391</v>
      </c>
      <c r="N80" s="13">
        <v>523</v>
      </c>
      <c r="O80" s="13" t="s">
        <v>518</v>
      </c>
      <c r="P80" s="13" t="s">
        <v>519</v>
      </c>
      <c r="Q80" s="13" t="s">
        <v>520</v>
      </c>
      <c r="R80" s="13">
        <v>1982</v>
      </c>
      <c r="S80" s="13" t="s">
        <v>461</v>
      </c>
      <c r="T80" s="14" t="s">
        <v>287</v>
      </c>
      <c r="U80" s="13">
        <v>36</v>
      </c>
    </row>
    <row r="81" spans="1:21" x14ac:dyDescent="0.2">
      <c r="A81" s="11">
        <v>79</v>
      </c>
      <c r="B81" s="12">
        <v>62</v>
      </c>
      <c r="C81" s="12">
        <v>2</v>
      </c>
      <c r="D81" s="11">
        <f t="shared" si="1"/>
        <v>6202</v>
      </c>
      <c r="E81" s="13">
        <v>12</v>
      </c>
      <c r="F81" s="14" t="s">
        <v>14</v>
      </c>
      <c r="G81" s="14" t="s">
        <v>75</v>
      </c>
      <c r="H81" s="14" t="s">
        <v>17</v>
      </c>
      <c r="I81" s="11" t="s">
        <v>517</v>
      </c>
      <c r="J81" s="15">
        <v>0</v>
      </c>
      <c r="K81" s="13">
        <v>0</v>
      </c>
      <c r="L81" s="13" t="s">
        <v>391</v>
      </c>
      <c r="M81" s="13" t="s">
        <v>391</v>
      </c>
      <c r="N81" s="13">
        <v>523</v>
      </c>
      <c r="O81" s="13" t="s">
        <v>521</v>
      </c>
      <c r="P81" s="13" t="s">
        <v>391</v>
      </c>
      <c r="Q81" s="13" t="s">
        <v>520</v>
      </c>
      <c r="R81" s="13">
        <v>1982</v>
      </c>
      <c r="S81" s="13" t="s">
        <v>461</v>
      </c>
      <c r="T81" s="14" t="s">
        <v>159</v>
      </c>
      <c r="U81" s="13">
        <v>100</v>
      </c>
    </row>
    <row r="82" spans="1:21" x14ac:dyDescent="0.2">
      <c r="A82" s="11">
        <v>81</v>
      </c>
      <c r="B82" s="12">
        <v>63</v>
      </c>
      <c r="C82" s="12">
        <v>1</v>
      </c>
      <c r="D82" s="11">
        <f t="shared" si="1"/>
        <v>6301</v>
      </c>
      <c r="E82" s="13">
        <v>12</v>
      </c>
      <c r="F82" s="14" t="s">
        <v>14</v>
      </c>
      <c r="G82" s="14" t="s">
        <v>75</v>
      </c>
      <c r="H82" s="14" t="s">
        <v>17</v>
      </c>
      <c r="I82" s="11" t="s">
        <v>446</v>
      </c>
      <c r="J82" s="15">
        <v>0</v>
      </c>
      <c r="K82" s="13">
        <v>0</v>
      </c>
      <c r="L82" s="13" t="s">
        <v>391</v>
      </c>
      <c r="M82" s="13" t="s">
        <v>391</v>
      </c>
      <c r="N82" s="13" t="s">
        <v>391</v>
      </c>
      <c r="O82" s="13" t="s">
        <v>391</v>
      </c>
      <c r="P82" s="13" t="s">
        <v>391</v>
      </c>
      <c r="Q82" s="13" t="s">
        <v>405</v>
      </c>
      <c r="R82" s="13">
        <v>1987</v>
      </c>
      <c r="S82" s="13" t="s">
        <v>407</v>
      </c>
      <c r="T82" s="14" t="s">
        <v>288</v>
      </c>
      <c r="U82" s="13">
        <v>37</v>
      </c>
    </row>
    <row r="83" spans="1:21" x14ac:dyDescent="0.2">
      <c r="A83" s="11">
        <v>82</v>
      </c>
      <c r="B83" s="12">
        <v>63</v>
      </c>
      <c r="C83" s="12">
        <v>2</v>
      </c>
      <c r="D83" s="11">
        <f t="shared" si="1"/>
        <v>6302</v>
      </c>
      <c r="E83" s="13">
        <v>12</v>
      </c>
      <c r="F83" s="14" t="s">
        <v>14</v>
      </c>
      <c r="G83" s="14" t="s">
        <v>75</v>
      </c>
      <c r="H83" s="14" t="s">
        <v>17</v>
      </c>
      <c r="I83" s="11" t="s">
        <v>517</v>
      </c>
      <c r="J83" s="15">
        <v>10</v>
      </c>
      <c r="K83" s="13">
        <v>0</v>
      </c>
      <c r="L83" s="13" t="s">
        <v>391</v>
      </c>
      <c r="M83" s="13" t="s">
        <v>391</v>
      </c>
      <c r="N83" s="13">
        <v>523</v>
      </c>
      <c r="O83" s="13" t="s">
        <v>518</v>
      </c>
      <c r="P83" s="13" t="s">
        <v>519</v>
      </c>
      <c r="Q83" s="13" t="s">
        <v>520</v>
      </c>
      <c r="R83" s="13">
        <v>1982</v>
      </c>
      <c r="S83" s="13" t="s">
        <v>406</v>
      </c>
      <c r="T83" s="14" t="s">
        <v>289</v>
      </c>
      <c r="U83" s="13">
        <v>38</v>
      </c>
    </row>
    <row r="84" spans="1:21" x14ac:dyDescent="0.2">
      <c r="A84" s="11">
        <v>84</v>
      </c>
      <c r="B84" s="12">
        <v>64</v>
      </c>
      <c r="C84" s="12">
        <v>1</v>
      </c>
      <c r="D84" s="11">
        <f t="shared" si="1"/>
        <v>6401</v>
      </c>
      <c r="E84" s="13">
        <v>12</v>
      </c>
      <c r="F84" s="14" t="s">
        <v>14</v>
      </c>
      <c r="G84" s="14" t="s">
        <v>75</v>
      </c>
      <c r="H84" s="14" t="s">
        <v>17</v>
      </c>
      <c r="I84" s="11" t="s">
        <v>517</v>
      </c>
      <c r="J84" s="15">
        <v>10</v>
      </c>
      <c r="K84" s="13">
        <v>0</v>
      </c>
      <c r="L84" s="13" t="s">
        <v>391</v>
      </c>
      <c r="M84" s="13" t="s">
        <v>391</v>
      </c>
      <c r="N84" s="13">
        <v>523</v>
      </c>
      <c r="O84" s="13" t="s">
        <v>518</v>
      </c>
      <c r="P84" s="13" t="s">
        <v>391</v>
      </c>
      <c r="Q84" s="13" t="s">
        <v>520</v>
      </c>
      <c r="R84" s="13">
        <v>1982</v>
      </c>
      <c r="S84" s="13" t="s">
        <v>406</v>
      </c>
      <c r="T84" s="14" t="s">
        <v>160</v>
      </c>
      <c r="U84" s="13">
        <v>101</v>
      </c>
    </row>
    <row r="85" spans="1:21" x14ac:dyDescent="0.2">
      <c r="A85" s="11">
        <v>83</v>
      </c>
      <c r="B85" s="12">
        <v>64</v>
      </c>
      <c r="C85" s="12">
        <v>2</v>
      </c>
      <c r="D85" s="11">
        <f t="shared" si="1"/>
        <v>6402</v>
      </c>
      <c r="E85" s="13" t="s">
        <v>391</v>
      </c>
      <c r="F85" s="14" t="s">
        <v>391</v>
      </c>
      <c r="G85" s="14" t="s">
        <v>391</v>
      </c>
      <c r="H85" s="14" t="s">
        <v>391</v>
      </c>
      <c r="I85" s="11" t="s">
        <v>522</v>
      </c>
      <c r="J85" s="15">
        <v>0</v>
      </c>
      <c r="K85" s="13">
        <v>0.86990000000000001</v>
      </c>
      <c r="L85" s="13" t="s">
        <v>391</v>
      </c>
      <c r="M85" s="13" t="s">
        <v>391</v>
      </c>
      <c r="N85" s="13">
        <v>249</v>
      </c>
      <c r="O85" s="13" t="s">
        <v>391</v>
      </c>
      <c r="P85" s="13" t="s">
        <v>391</v>
      </c>
      <c r="Q85" s="13" t="s">
        <v>523</v>
      </c>
      <c r="R85" s="13">
        <v>1996</v>
      </c>
      <c r="S85" s="13" t="s">
        <v>407</v>
      </c>
      <c r="T85" s="14" t="s">
        <v>391</v>
      </c>
      <c r="U85" s="13" t="s">
        <v>391</v>
      </c>
    </row>
    <row r="86" spans="1:21" x14ac:dyDescent="0.2">
      <c r="A86" s="11">
        <v>85</v>
      </c>
      <c r="B86" s="12">
        <v>65</v>
      </c>
      <c r="C86" s="12">
        <v>1</v>
      </c>
      <c r="D86" s="11">
        <f t="shared" si="1"/>
        <v>6501</v>
      </c>
      <c r="E86" s="13">
        <v>12</v>
      </c>
      <c r="F86" s="14" t="s">
        <v>14</v>
      </c>
      <c r="G86" s="14" t="s">
        <v>75</v>
      </c>
      <c r="H86" s="14" t="s">
        <v>17</v>
      </c>
      <c r="I86" s="11" t="s">
        <v>446</v>
      </c>
      <c r="J86" s="15">
        <v>0</v>
      </c>
      <c r="K86" s="13">
        <v>0</v>
      </c>
      <c r="L86" s="13" t="s">
        <v>391</v>
      </c>
      <c r="M86" s="13" t="s">
        <v>391</v>
      </c>
      <c r="N86" s="13" t="s">
        <v>391</v>
      </c>
      <c r="O86" s="13" t="s">
        <v>391</v>
      </c>
      <c r="P86" s="13" t="s">
        <v>391</v>
      </c>
      <c r="Q86" s="13" t="s">
        <v>405</v>
      </c>
      <c r="R86" s="13">
        <v>1987</v>
      </c>
      <c r="S86" s="13" t="s">
        <v>407</v>
      </c>
      <c r="T86" s="14" t="s">
        <v>288</v>
      </c>
      <c r="U86" s="13">
        <v>39</v>
      </c>
    </row>
    <row r="87" spans="1:21" x14ac:dyDescent="0.2">
      <c r="A87" s="11">
        <v>86</v>
      </c>
      <c r="B87" s="12">
        <v>65</v>
      </c>
      <c r="C87" s="12">
        <v>2</v>
      </c>
      <c r="D87" s="11">
        <f t="shared" si="1"/>
        <v>6502</v>
      </c>
      <c r="E87" s="13">
        <v>11</v>
      </c>
      <c r="F87" s="14" t="s">
        <v>15</v>
      </c>
      <c r="G87" s="14" t="s">
        <v>91</v>
      </c>
      <c r="H87" s="14" t="s">
        <v>391</v>
      </c>
      <c r="I87" s="11" t="s">
        <v>524</v>
      </c>
      <c r="J87" s="15">
        <v>0</v>
      </c>
      <c r="K87" s="13">
        <v>0.98660000000000003</v>
      </c>
      <c r="L87" s="13" t="s">
        <v>391</v>
      </c>
      <c r="M87" s="13" t="s">
        <v>391</v>
      </c>
      <c r="N87" s="13">
        <v>115</v>
      </c>
      <c r="O87" s="13" t="s">
        <v>391</v>
      </c>
      <c r="P87" s="13" t="s">
        <v>391</v>
      </c>
      <c r="Q87" s="13" t="s">
        <v>525</v>
      </c>
      <c r="R87" s="13">
        <v>1985</v>
      </c>
      <c r="S87" s="13" t="s">
        <v>414</v>
      </c>
      <c r="T87" s="14" t="s">
        <v>121</v>
      </c>
      <c r="U87" s="13">
        <v>40</v>
      </c>
    </row>
    <row r="88" spans="1:21" x14ac:dyDescent="0.2">
      <c r="A88" s="11">
        <v>87</v>
      </c>
      <c r="B88" s="12">
        <v>66</v>
      </c>
      <c r="C88" s="12">
        <v>1</v>
      </c>
      <c r="D88" s="11">
        <f t="shared" si="1"/>
        <v>6601</v>
      </c>
      <c r="E88" s="13" t="s">
        <v>643</v>
      </c>
      <c r="F88" s="14" t="s">
        <v>19</v>
      </c>
      <c r="G88" s="14" t="s">
        <v>22</v>
      </c>
      <c r="H88" s="14" t="s">
        <v>391</v>
      </c>
      <c r="I88" s="11" t="s">
        <v>424</v>
      </c>
      <c r="J88" s="15">
        <v>0</v>
      </c>
      <c r="K88" s="13">
        <v>0</v>
      </c>
      <c r="L88" s="13" t="s">
        <v>391</v>
      </c>
      <c r="M88" s="13" t="s">
        <v>391</v>
      </c>
      <c r="N88" s="13" t="s">
        <v>391</v>
      </c>
      <c r="O88" s="13" t="s">
        <v>391</v>
      </c>
      <c r="P88" s="13" t="s">
        <v>391</v>
      </c>
      <c r="Q88" s="13" t="s">
        <v>405</v>
      </c>
      <c r="R88" s="13">
        <v>1984</v>
      </c>
      <c r="S88" s="13" t="s">
        <v>406</v>
      </c>
      <c r="T88" s="14" t="s">
        <v>212</v>
      </c>
      <c r="U88" s="13">
        <v>197</v>
      </c>
    </row>
    <row r="89" spans="1:21" x14ac:dyDescent="0.2">
      <c r="A89" s="11">
        <v>88</v>
      </c>
      <c r="B89" s="12">
        <v>66</v>
      </c>
      <c r="C89" s="12">
        <v>2</v>
      </c>
      <c r="D89" s="11">
        <f t="shared" si="1"/>
        <v>6602</v>
      </c>
      <c r="E89" s="13">
        <v>9</v>
      </c>
      <c r="F89" s="14" t="s">
        <v>19</v>
      </c>
      <c r="G89" s="14" t="s">
        <v>22</v>
      </c>
      <c r="H89" s="14" t="s">
        <v>17</v>
      </c>
      <c r="I89" s="11" t="s">
        <v>430</v>
      </c>
      <c r="J89" s="15">
        <v>10</v>
      </c>
      <c r="K89" s="13">
        <v>0.96040000000000003</v>
      </c>
      <c r="L89" s="13" t="s">
        <v>391</v>
      </c>
      <c r="M89" s="13" t="s">
        <v>391</v>
      </c>
      <c r="N89" s="13">
        <v>22</v>
      </c>
      <c r="O89" s="13" t="s">
        <v>526</v>
      </c>
      <c r="P89" s="13" t="s">
        <v>391</v>
      </c>
      <c r="Q89" s="13" t="s">
        <v>527</v>
      </c>
      <c r="R89" s="13">
        <v>1989</v>
      </c>
      <c r="S89" s="13" t="s">
        <v>406</v>
      </c>
      <c r="T89" s="14" t="s">
        <v>187</v>
      </c>
      <c r="U89" s="13">
        <v>157</v>
      </c>
    </row>
    <row r="90" spans="1:21" x14ac:dyDescent="0.2">
      <c r="A90" s="11">
        <v>90</v>
      </c>
      <c r="B90" s="12">
        <v>67</v>
      </c>
      <c r="C90" s="12">
        <v>1</v>
      </c>
      <c r="D90" s="11">
        <f t="shared" si="1"/>
        <v>6701</v>
      </c>
      <c r="E90" s="13">
        <v>9</v>
      </c>
      <c r="F90" s="14" t="s">
        <v>19</v>
      </c>
      <c r="G90" s="14" t="s">
        <v>22</v>
      </c>
      <c r="H90" s="14" t="s">
        <v>391</v>
      </c>
      <c r="I90" s="11" t="s">
        <v>528</v>
      </c>
      <c r="J90" s="15">
        <v>0</v>
      </c>
      <c r="K90" s="13">
        <v>0.99180000000000001</v>
      </c>
      <c r="L90" s="13" t="s">
        <v>391</v>
      </c>
      <c r="M90" s="13" t="s">
        <v>391</v>
      </c>
      <c r="N90" s="13">
        <v>18</v>
      </c>
      <c r="O90" s="13" t="s">
        <v>391</v>
      </c>
      <c r="P90" s="13" t="s">
        <v>391</v>
      </c>
      <c r="Q90" s="13" t="s">
        <v>529</v>
      </c>
      <c r="R90" s="13">
        <v>1996</v>
      </c>
      <c r="S90" s="13" t="s">
        <v>410</v>
      </c>
      <c r="T90" s="14" t="s">
        <v>228</v>
      </c>
      <c r="U90" s="13">
        <v>109</v>
      </c>
    </row>
    <row r="91" spans="1:21" x14ac:dyDescent="0.2">
      <c r="A91" s="11">
        <v>89</v>
      </c>
      <c r="B91" s="12">
        <v>67</v>
      </c>
      <c r="C91" s="12">
        <v>2</v>
      </c>
      <c r="D91" s="11">
        <f t="shared" si="1"/>
        <v>6702</v>
      </c>
      <c r="E91" s="13">
        <v>9</v>
      </c>
      <c r="F91" s="14" t="s">
        <v>19</v>
      </c>
      <c r="G91" s="14" t="s">
        <v>22</v>
      </c>
      <c r="H91" s="14" t="s">
        <v>391</v>
      </c>
      <c r="I91" s="11" t="s">
        <v>430</v>
      </c>
      <c r="J91" s="15">
        <v>0</v>
      </c>
      <c r="K91" s="13">
        <v>0.95650000000000002</v>
      </c>
      <c r="L91" s="13" t="s">
        <v>391</v>
      </c>
      <c r="M91" s="13" t="s">
        <v>391</v>
      </c>
      <c r="N91" s="13">
        <v>22</v>
      </c>
      <c r="O91" s="13" t="s">
        <v>391</v>
      </c>
      <c r="P91" s="13" t="s">
        <v>391</v>
      </c>
      <c r="Q91" s="13" t="s">
        <v>527</v>
      </c>
      <c r="R91" s="13">
        <v>1989</v>
      </c>
      <c r="S91" s="13" t="s">
        <v>410</v>
      </c>
      <c r="T91" s="14" t="s">
        <v>170</v>
      </c>
      <c r="U91" s="13">
        <v>138</v>
      </c>
    </row>
    <row r="92" spans="1:21" x14ac:dyDescent="0.2">
      <c r="A92" s="11">
        <v>91</v>
      </c>
      <c r="B92" s="12">
        <v>68</v>
      </c>
      <c r="C92" s="12">
        <v>1</v>
      </c>
      <c r="D92" s="11">
        <f t="shared" si="1"/>
        <v>6801</v>
      </c>
      <c r="E92" s="13">
        <v>10</v>
      </c>
      <c r="F92" s="14" t="s">
        <v>23</v>
      </c>
      <c r="G92" s="14" t="s">
        <v>24</v>
      </c>
      <c r="H92" s="14" t="s">
        <v>17</v>
      </c>
      <c r="I92" s="11" t="s">
        <v>411</v>
      </c>
      <c r="J92" s="15">
        <v>10</v>
      </c>
      <c r="K92" s="13">
        <v>0.98319999999999996</v>
      </c>
      <c r="L92" s="13">
        <v>3.8899999999999997E-2</v>
      </c>
      <c r="M92" s="13">
        <v>17.5</v>
      </c>
      <c r="N92" s="13">
        <v>49</v>
      </c>
      <c r="O92" s="13" t="s">
        <v>530</v>
      </c>
      <c r="P92" s="13" t="s">
        <v>391</v>
      </c>
      <c r="Q92" s="13" t="s">
        <v>413</v>
      </c>
      <c r="R92" s="13">
        <v>1999</v>
      </c>
      <c r="S92" s="13" t="s">
        <v>414</v>
      </c>
      <c r="T92" s="14" t="s">
        <v>199</v>
      </c>
      <c r="U92" s="13">
        <v>183</v>
      </c>
    </row>
    <row r="93" spans="1:21" x14ac:dyDescent="0.2">
      <c r="A93" s="11">
        <v>92</v>
      </c>
      <c r="B93" s="12">
        <v>68</v>
      </c>
      <c r="C93" s="12">
        <v>2</v>
      </c>
      <c r="D93" s="11">
        <f t="shared" si="1"/>
        <v>6802</v>
      </c>
      <c r="E93" s="13">
        <v>10</v>
      </c>
      <c r="F93" s="14" t="s">
        <v>25</v>
      </c>
      <c r="G93" s="14" t="s">
        <v>26</v>
      </c>
      <c r="H93" s="14" t="s">
        <v>17</v>
      </c>
      <c r="I93" s="11" t="s">
        <v>411</v>
      </c>
      <c r="J93" s="15">
        <v>10</v>
      </c>
      <c r="K93" s="13">
        <v>0.97660000000000002</v>
      </c>
      <c r="L93" s="13">
        <v>8.6099999999999996E-2</v>
      </c>
      <c r="M93" s="13">
        <v>22.58</v>
      </c>
      <c r="N93" s="13">
        <v>83</v>
      </c>
      <c r="O93" s="13" t="s">
        <v>531</v>
      </c>
      <c r="P93" s="13" t="s">
        <v>391</v>
      </c>
      <c r="Q93" s="13" t="s">
        <v>413</v>
      </c>
      <c r="R93" s="13">
        <v>1999</v>
      </c>
      <c r="S93" s="13" t="s">
        <v>414</v>
      </c>
      <c r="T93" s="14" t="s">
        <v>207</v>
      </c>
      <c r="U93" s="13">
        <v>192</v>
      </c>
    </row>
    <row r="94" spans="1:21" x14ac:dyDescent="0.2">
      <c r="A94" s="11">
        <v>93</v>
      </c>
      <c r="B94" s="12">
        <v>69</v>
      </c>
      <c r="C94" s="12">
        <v>1</v>
      </c>
      <c r="D94" s="11">
        <f t="shared" si="1"/>
        <v>6901</v>
      </c>
      <c r="E94" s="13">
        <v>10</v>
      </c>
      <c r="F94" s="14" t="s">
        <v>25</v>
      </c>
      <c r="G94" s="14" t="s">
        <v>26</v>
      </c>
      <c r="H94" s="14" t="s">
        <v>17</v>
      </c>
      <c r="I94" s="11" t="s">
        <v>411</v>
      </c>
      <c r="J94" s="15">
        <v>20</v>
      </c>
      <c r="K94" s="13">
        <v>0.9627</v>
      </c>
      <c r="L94" s="13">
        <v>0.1298</v>
      </c>
      <c r="M94" s="13">
        <v>20.07</v>
      </c>
      <c r="N94" s="13">
        <v>48</v>
      </c>
      <c r="O94" s="13" t="s">
        <v>532</v>
      </c>
      <c r="P94" s="13" t="s">
        <v>391</v>
      </c>
      <c r="Q94" s="13" t="s">
        <v>413</v>
      </c>
      <c r="R94" s="13">
        <v>1999</v>
      </c>
      <c r="S94" s="13" t="s">
        <v>414</v>
      </c>
      <c r="T94" s="14" t="s">
        <v>216</v>
      </c>
      <c r="U94" s="13">
        <v>203</v>
      </c>
    </row>
    <row r="95" spans="1:21" x14ac:dyDescent="0.2">
      <c r="A95" s="11">
        <v>94</v>
      </c>
      <c r="B95" s="12">
        <v>69</v>
      </c>
      <c r="C95" s="12">
        <v>2</v>
      </c>
      <c r="D95" s="11">
        <f t="shared" si="1"/>
        <v>6902</v>
      </c>
      <c r="E95" s="13">
        <v>10</v>
      </c>
      <c r="F95" s="14" t="s">
        <v>25</v>
      </c>
      <c r="G95" s="14" t="s">
        <v>26</v>
      </c>
      <c r="H95" s="14" t="s">
        <v>391</v>
      </c>
      <c r="I95" s="11" t="s">
        <v>441</v>
      </c>
      <c r="J95" s="15">
        <v>0</v>
      </c>
      <c r="K95" s="13">
        <v>0.98409999999999997</v>
      </c>
      <c r="L95" s="13" t="s">
        <v>391</v>
      </c>
      <c r="M95" s="13" t="s">
        <v>391</v>
      </c>
      <c r="N95" s="13">
        <v>30</v>
      </c>
      <c r="O95" s="13" t="s">
        <v>391</v>
      </c>
      <c r="P95" s="13" t="s">
        <v>391</v>
      </c>
      <c r="Q95" s="13" t="s">
        <v>409</v>
      </c>
      <c r="R95" s="13">
        <v>1978</v>
      </c>
      <c r="S95" s="13" t="s">
        <v>407</v>
      </c>
      <c r="T95" s="14" t="s">
        <v>237</v>
      </c>
      <c r="U95" s="13">
        <v>122</v>
      </c>
    </row>
    <row r="96" spans="1:21" x14ac:dyDescent="0.2">
      <c r="A96" s="11">
        <v>96</v>
      </c>
      <c r="B96" s="12">
        <v>70</v>
      </c>
      <c r="C96" s="12">
        <v>1</v>
      </c>
      <c r="D96" s="11">
        <f t="shared" si="1"/>
        <v>7001</v>
      </c>
      <c r="E96" s="13">
        <v>10</v>
      </c>
      <c r="F96" s="14" t="s">
        <v>27</v>
      </c>
      <c r="G96" s="14" t="s">
        <v>28</v>
      </c>
      <c r="H96" s="14" t="s">
        <v>17</v>
      </c>
      <c r="I96" s="11" t="s">
        <v>404</v>
      </c>
      <c r="J96" s="15">
        <v>0</v>
      </c>
      <c r="K96" s="13">
        <v>0</v>
      </c>
      <c r="L96" s="13" t="s">
        <v>391</v>
      </c>
      <c r="M96" s="13" t="s">
        <v>391</v>
      </c>
      <c r="N96" s="13" t="s">
        <v>391</v>
      </c>
      <c r="O96" s="13" t="s">
        <v>391</v>
      </c>
      <c r="P96" s="13" t="s">
        <v>391</v>
      </c>
      <c r="Q96" s="13" t="s">
        <v>405</v>
      </c>
      <c r="R96" s="13">
        <v>1987</v>
      </c>
      <c r="S96" s="13" t="s">
        <v>406</v>
      </c>
      <c r="T96" s="14" t="s">
        <v>208</v>
      </c>
      <c r="U96" s="13">
        <v>193</v>
      </c>
    </row>
    <row r="97" spans="1:21" x14ac:dyDescent="0.2">
      <c r="A97" s="11">
        <v>95</v>
      </c>
      <c r="B97" s="12">
        <v>70</v>
      </c>
      <c r="C97" s="12">
        <v>2</v>
      </c>
      <c r="D97" s="11">
        <f t="shared" si="1"/>
        <v>7002</v>
      </c>
      <c r="E97" s="13">
        <v>10</v>
      </c>
      <c r="F97" s="14" t="s">
        <v>27</v>
      </c>
      <c r="G97" s="14" t="s">
        <v>28</v>
      </c>
      <c r="H97" s="14" t="s">
        <v>391</v>
      </c>
      <c r="I97" s="11" t="s">
        <v>533</v>
      </c>
      <c r="J97" s="15">
        <v>0</v>
      </c>
      <c r="K97" s="13">
        <v>0.97809999999999997</v>
      </c>
      <c r="L97" s="13" t="s">
        <v>391</v>
      </c>
      <c r="M97" s="13" t="s">
        <v>391</v>
      </c>
      <c r="N97" s="13">
        <v>30</v>
      </c>
      <c r="O97" s="13" t="s">
        <v>391</v>
      </c>
      <c r="P97" s="13" t="s">
        <v>391</v>
      </c>
      <c r="Q97" s="13" t="s">
        <v>527</v>
      </c>
      <c r="R97" s="13">
        <v>1989</v>
      </c>
      <c r="S97" s="13" t="s">
        <v>406</v>
      </c>
      <c r="T97" s="14" t="s">
        <v>171</v>
      </c>
      <c r="U97" s="13">
        <v>139</v>
      </c>
    </row>
    <row r="98" spans="1:21" x14ac:dyDescent="0.2">
      <c r="A98" s="11">
        <v>97</v>
      </c>
      <c r="B98" s="12">
        <v>71</v>
      </c>
      <c r="C98" s="12">
        <v>1</v>
      </c>
      <c r="D98" s="11">
        <f t="shared" si="1"/>
        <v>7101</v>
      </c>
      <c r="E98" s="13">
        <v>10</v>
      </c>
      <c r="F98" s="14" t="s">
        <v>27</v>
      </c>
      <c r="G98" s="14" t="s">
        <v>28</v>
      </c>
      <c r="H98" s="14" t="s">
        <v>391</v>
      </c>
      <c r="I98" s="11" t="s">
        <v>441</v>
      </c>
      <c r="J98" s="15">
        <v>0</v>
      </c>
      <c r="K98" s="13">
        <v>0.97809999999999997</v>
      </c>
      <c r="L98" s="13" t="s">
        <v>391</v>
      </c>
      <c r="M98" s="13" t="s">
        <v>391</v>
      </c>
      <c r="N98" s="13">
        <v>30</v>
      </c>
      <c r="O98" s="13" t="s">
        <v>391</v>
      </c>
      <c r="P98" s="13" t="s">
        <v>391</v>
      </c>
      <c r="Q98" s="13" t="s">
        <v>527</v>
      </c>
      <c r="R98" s="13">
        <v>1989</v>
      </c>
      <c r="S98" s="13" t="s">
        <v>406</v>
      </c>
      <c r="T98" s="14" t="s">
        <v>189</v>
      </c>
      <c r="U98" s="13">
        <v>160</v>
      </c>
    </row>
    <row r="99" spans="1:21" x14ac:dyDescent="0.2">
      <c r="A99" s="11">
        <v>98</v>
      </c>
      <c r="B99" s="12">
        <v>71</v>
      </c>
      <c r="C99" s="12">
        <v>2</v>
      </c>
      <c r="D99" s="11">
        <f t="shared" si="1"/>
        <v>7102</v>
      </c>
      <c r="E99" s="13">
        <v>10</v>
      </c>
      <c r="F99" s="14" t="s">
        <v>27</v>
      </c>
      <c r="G99" s="14" t="s">
        <v>28</v>
      </c>
      <c r="H99" s="14" t="s">
        <v>17</v>
      </c>
      <c r="I99" s="11" t="s">
        <v>411</v>
      </c>
      <c r="J99" s="15">
        <v>10</v>
      </c>
      <c r="K99" s="13">
        <v>0.95889999999999997</v>
      </c>
      <c r="L99" s="13">
        <v>0.1552</v>
      </c>
      <c r="M99" s="13">
        <v>21.09</v>
      </c>
      <c r="N99" s="13">
        <v>112</v>
      </c>
      <c r="O99" s="13" t="s">
        <v>534</v>
      </c>
      <c r="P99" s="13" t="s">
        <v>391</v>
      </c>
      <c r="Q99" s="13" t="s">
        <v>413</v>
      </c>
      <c r="R99" s="13">
        <v>1999</v>
      </c>
      <c r="S99" s="13" t="s">
        <v>414</v>
      </c>
      <c r="T99" s="14" t="s">
        <v>147</v>
      </c>
      <c r="U99" s="13">
        <v>87</v>
      </c>
    </row>
    <row r="100" spans="1:21" x14ac:dyDescent="0.2">
      <c r="A100" s="11">
        <v>99</v>
      </c>
      <c r="B100" s="12">
        <v>72</v>
      </c>
      <c r="C100" s="12">
        <v>1</v>
      </c>
      <c r="D100" s="11">
        <f t="shared" si="1"/>
        <v>7201</v>
      </c>
      <c r="E100" s="13">
        <v>10</v>
      </c>
      <c r="F100" s="14" t="s">
        <v>27</v>
      </c>
      <c r="G100" s="14" t="s">
        <v>28</v>
      </c>
      <c r="H100" s="14" t="s">
        <v>17</v>
      </c>
      <c r="I100" s="11" t="s">
        <v>535</v>
      </c>
      <c r="J100" s="15">
        <v>0</v>
      </c>
      <c r="K100" s="13">
        <v>0.96430000000000005</v>
      </c>
      <c r="L100" s="13">
        <v>0.16</v>
      </c>
      <c r="M100" s="13" t="s">
        <v>391</v>
      </c>
      <c r="N100" s="13">
        <v>81</v>
      </c>
      <c r="O100" s="13" t="s">
        <v>536</v>
      </c>
      <c r="P100" s="13" t="s">
        <v>537</v>
      </c>
      <c r="Q100" s="13" t="s">
        <v>438</v>
      </c>
      <c r="R100" s="13">
        <v>1990</v>
      </c>
      <c r="S100" s="13" t="s">
        <v>407</v>
      </c>
      <c r="T100" s="14" t="s">
        <v>315</v>
      </c>
      <c r="U100" s="13">
        <v>168</v>
      </c>
    </row>
    <row r="101" spans="1:21" x14ac:dyDescent="0.2">
      <c r="A101" s="11">
        <v>100</v>
      </c>
      <c r="B101" s="12">
        <v>72</v>
      </c>
      <c r="C101" s="12">
        <v>2</v>
      </c>
      <c r="D101" s="11">
        <f t="shared" si="1"/>
        <v>7202</v>
      </c>
      <c r="E101" s="13">
        <v>9</v>
      </c>
      <c r="F101" s="14" t="s">
        <v>29</v>
      </c>
      <c r="G101" s="14" t="s">
        <v>30</v>
      </c>
      <c r="H101" s="14" t="s">
        <v>391</v>
      </c>
      <c r="I101" s="11" t="s">
        <v>538</v>
      </c>
      <c r="J101" s="15">
        <v>0</v>
      </c>
      <c r="K101" s="13">
        <v>0</v>
      </c>
      <c r="L101" s="13" t="s">
        <v>391</v>
      </c>
      <c r="M101" s="13" t="s">
        <v>391</v>
      </c>
      <c r="N101" s="13" t="s">
        <v>391</v>
      </c>
      <c r="O101" s="13" t="s">
        <v>391</v>
      </c>
      <c r="P101" s="13" t="s">
        <v>391</v>
      </c>
      <c r="Q101" s="13" t="s">
        <v>427</v>
      </c>
      <c r="R101" s="13">
        <v>1992</v>
      </c>
      <c r="S101" s="13" t="s">
        <v>406</v>
      </c>
      <c r="T101" s="14" t="s">
        <v>649</v>
      </c>
      <c r="U101" s="13">
        <v>164</v>
      </c>
    </row>
    <row r="102" spans="1:21" x14ac:dyDescent="0.2">
      <c r="A102" s="11">
        <v>101</v>
      </c>
      <c r="B102" s="12">
        <v>73</v>
      </c>
      <c r="C102" s="12">
        <v>1</v>
      </c>
      <c r="D102" s="11">
        <f t="shared" si="1"/>
        <v>7301</v>
      </c>
      <c r="E102" s="13">
        <v>10</v>
      </c>
      <c r="F102" s="14" t="s">
        <v>29</v>
      </c>
      <c r="G102" s="14" t="s">
        <v>30</v>
      </c>
      <c r="H102" s="14" t="s">
        <v>391</v>
      </c>
      <c r="I102" s="11" t="s">
        <v>539</v>
      </c>
      <c r="J102" s="15">
        <v>10</v>
      </c>
      <c r="K102" s="13">
        <v>0.81</v>
      </c>
      <c r="L102" s="13" t="s">
        <v>391</v>
      </c>
      <c r="M102" s="13" t="s">
        <v>391</v>
      </c>
      <c r="N102" s="13">
        <v>24</v>
      </c>
      <c r="O102" s="13" t="s">
        <v>391</v>
      </c>
      <c r="P102" s="13" t="s">
        <v>391</v>
      </c>
      <c r="Q102" s="13" t="s">
        <v>429</v>
      </c>
      <c r="R102" s="13">
        <v>1988</v>
      </c>
      <c r="S102" s="13" t="s">
        <v>407</v>
      </c>
      <c r="T102" s="14" t="s">
        <v>225</v>
      </c>
      <c r="U102" s="13">
        <v>105</v>
      </c>
    </row>
    <row r="103" spans="1:21" x14ac:dyDescent="0.2">
      <c r="A103" s="11">
        <v>104</v>
      </c>
      <c r="B103" s="12">
        <v>73</v>
      </c>
      <c r="C103" s="12">
        <v>1</v>
      </c>
      <c r="D103" s="11">
        <f t="shared" si="1"/>
        <v>7301</v>
      </c>
      <c r="E103" s="13">
        <v>10</v>
      </c>
      <c r="F103" s="14" t="s">
        <v>29</v>
      </c>
      <c r="G103" s="14" t="s">
        <v>30</v>
      </c>
      <c r="H103" s="14" t="s">
        <v>391</v>
      </c>
      <c r="I103" s="11" t="s">
        <v>428</v>
      </c>
      <c r="J103" s="15">
        <v>10</v>
      </c>
      <c r="K103" s="13">
        <v>0.81</v>
      </c>
      <c r="L103" s="13" t="s">
        <v>391</v>
      </c>
      <c r="M103" s="13" t="s">
        <v>391</v>
      </c>
      <c r="N103" s="13">
        <v>24</v>
      </c>
      <c r="O103" s="13" t="s">
        <v>391</v>
      </c>
      <c r="P103" s="13" t="s">
        <v>391</v>
      </c>
      <c r="Q103" s="13" t="s">
        <v>429</v>
      </c>
      <c r="R103" s="13">
        <v>1988</v>
      </c>
      <c r="S103" s="13" t="s">
        <v>407</v>
      </c>
      <c r="T103" s="14" t="s">
        <v>225</v>
      </c>
      <c r="U103" s="13">
        <v>105</v>
      </c>
    </row>
    <row r="104" spans="1:21" x14ac:dyDescent="0.2">
      <c r="A104" s="11">
        <v>102</v>
      </c>
      <c r="B104" s="12">
        <v>73</v>
      </c>
      <c r="C104" s="12">
        <v>2</v>
      </c>
      <c r="D104" s="11">
        <f t="shared" si="1"/>
        <v>7302</v>
      </c>
      <c r="E104" s="13">
        <v>10</v>
      </c>
      <c r="F104" s="14" t="s">
        <v>29</v>
      </c>
      <c r="G104" s="14" t="s">
        <v>30</v>
      </c>
      <c r="H104" s="14" t="s">
        <v>391</v>
      </c>
      <c r="I104" s="11" t="s">
        <v>539</v>
      </c>
      <c r="J104" s="15">
        <v>10</v>
      </c>
      <c r="K104" s="13">
        <v>0.89870000000000005</v>
      </c>
      <c r="L104" s="13" t="s">
        <v>391</v>
      </c>
      <c r="M104" s="13" t="s">
        <v>391</v>
      </c>
      <c r="N104" s="13">
        <v>24</v>
      </c>
      <c r="O104" s="13" t="s">
        <v>391</v>
      </c>
      <c r="P104" s="13" t="s">
        <v>391</v>
      </c>
      <c r="Q104" s="13" t="s">
        <v>429</v>
      </c>
      <c r="R104" s="13">
        <v>1988</v>
      </c>
      <c r="S104" s="13" t="s">
        <v>407</v>
      </c>
      <c r="T104" s="14" t="s">
        <v>226</v>
      </c>
      <c r="U104" s="13">
        <v>106</v>
      </c>
    </row>
    <row r="105" spans="1:21" x14ac:dyDescent="0.2">
      <c r="A105" s="11">
        <v>103</v>
      </c>
      <c r="B105" s="12">
        <v>73</v>
      </c>
      <c r="C105" s="12">
        <v>2</v>
      </c>
      <c r="D105" s="11">
        <f t="shared" si="1"/>
        <v>7302</v>
      </c>
      <c r="E105" s="13">
        <v>10</v>
      </c>
      <c r="F105" s="14" t="s">
        <v>29</v>
      </c>
      <c r="G105" s="14" t="s">
        <v>30</v>
      </c>
      <c r="H105" s="14" t="s">
        <v>391</v>
      </c>
      <c r="I105" s="11" t="s">
        <v>428</v>
      </c>
      <c r="J105" s="15">
        <v>10</v>
      </c>
      <c r="K105" s="13">
        <v>0.89870000000000005</v>
      </c>
      <c r="L105" s="13" t="s">
        <v>391</v>
      </c>
      <c r="M105" s="13" t="s">
        <v>391</v>
      </c>
      <c r="N105" s="13">
        <v>24</v>
      </c>
      <c r="O105" s="13" t="s">
        <v>391</v>
      </c>
      <c r="P105" s="13" t="s">
        <v>391</v>
      </c>
      <c r="Q105" s="13" t="s">
        <v>429</v>
      </c>
      <c r="R105" s="13">
        <v>1988</v>
      </c>
      <c r="S105" s="13" t="s">
        <v>407</v>
      </c>
      <c r="T105" s="14" t="s">
        <v>226</v>
      </c>
      <c r="U105" s="13">
        <v>106</v>
      </c>
    </row>
    <row r="106" spans="1:21" x14ac:dyDescent="0.2">
      <c r="A106" s="11">
        <v>105</v>
      </c>
      <c r="B106" s="12">
        <v>74</v>
      </c>
      <c r="C106" s="12">
        <v>1</v>
      </c>
      <c r="D106" s="11">
        <f t="shared" si="1"/>
        <v>7401</v>
      </c>
      <c r="E106" s="13">
        <v>10</v>
      </c>
      <c r="F106" s="14" t="s">
        <v>31</v>
      </c>
      <c r="G106" s="14" t="s">
        <v>32</v>
      </c>
      <c r="H106" s="14" t="s">
        <v>17</v>
      </c>
      <c r="I106" s="11" t="s">
        <v>411</v>
      </c>
      <c r="J106" s="15">
        <v>10</v>
      </c>
      <c r="K106" s="13">
        <v>0.97050000000000003</v>
      </c>
      <c r="L106" s="13">
        <v>0.21779999999999999</v>
      </c>
      <c r="M106" s="13">
        <v>23.5</v>
      </c>
      <c r="N106" s="13">
        <v>99</v>
      </c>
      <c r="O106" s="13" t="s">
        <v>540</v>
      </c>
      <c r="P106" s="13" t="s">
        <v>391</v>
      </c>
      <c r="Q106" s="13" t="s">
        <v>413</v>
      </c>
      <c r="R106" s="13">
        <v>1999</v>
      </c>
      <c r="S106" s="13" t="s">
        <v>414</v>
      </c>
      <c r="T106" s="14" t="s">
        <v>194</v>
      </c>
      <c r="U106" s="13">
        <v>178</v>
      </c>
    </row>
    <row r="107" spans="1:21" x14ac:dyDescent="0.2">
      <c r="A107" s="11">
        <v>106</v>
      </c>
      <c r="B107" s="12">
        <v>74</v>
      </c>
      <c r="C107" s="12">
        <v>2</v>
      </c>
      <c r="D107" s="11">
        <f t="shared" si="1"/>
        <v>7402</v>
      </c>
      <c r="E107" s="13">
        <v>10</v>
      </c>
      <c r="F107" s="14" t="s">
        <v>31</v>
      </c>
      <c r="G107" s="14" t="s">
        <v>32</v>
      </c>
      <c r="H107" s="14" t="s">
        <v>17</v>
      </c>
      <c r="I107" s="11" t="s">
        <v>411</v>
      </c>
      <c r="J107" s="15">
        <v>20</v>
      </c>
      <c r="K107" s="13">
        <v>0.96230000000000004</v>
      </c>
      <c r="L107" s="13">
        <v>0.25240000000000001</v>
      </c>
      <c r="M107" s="13">
        <v>24.77</v>
      </c>
      <c r="N107" s="13">
        <v>79</v>
      </c>
      <c r="O107" s="13" t="s">
        <v>541</v>
      </c>
      <c r="P107" s="13" t="s">
        <v>391</v>
      </c>
      <c r="Q107" s="13" t="s">
        <v>413</v>
      </c>
      <c r="R107" s="13">
        <v>1999</v>
      </c>
      <c r="S107" s="13" t="s">
        <v>414</v>
      </c>
      <c r="T107" s="14" t="s">
        <v>195</v>
      </c>
      <c r="U107" s="13">
        <v>179</v>
      </c>
    </row>
    <row r="108" spans="1:21" x14ac:dyDescent="0.2">
      <c r="A108" s="11">
        <v>107</v>
      </c>
      <c r="B108" s="12">
        <v>75</v>
      </c>
      <c r="C108" s="12">
        <v>1</v>
      </c>
      <c r="D108" s="11">
        <f t="shared" si="1"/>
        <v>7501</v>
      </c>
      <c r="E108" s="13">
        <v>10</v>
      </c>
      <c r="F108" s="14" t="s">
        <v>260</v>
      </c>
      <c r="G108" s="14" t="s">
        <v>311</v>
      </c>
      <c r="H108" s="14" t="s">
        <v>17</v>
      </c>
      <c r="I108" s="11" t="s">
        <v>539</v>
      </c>
      <c r="J108" s="15">
        <v>10</v>
      </c>
      <c r="K108" s="13">
        <v>0.79579999999999995</v>
      </c>
      <c r="L108" s="13" t="s">
        <v>391</v>
      </c>
      <c r="M108" s="13" t="s">
        <v>391</v>
      </c>
      <c r="N108" s="13">
        <v>38</v>
      </c>
      <c r="O108" s="13" t="s">
        <v>391</v>
      </c>
      <c r="P108" s="13" t="s">
        <v>391</v>
      </c>
      <c r="Q108" s="13" t="s">
        <v>429</v>
      </c>
      <c r="R108" s="13">
        <v>1988</v>
      </c>
      <c r="S108" s="13" t="s">
        <v>414</v>
      </c>
      <c r="T108" s="14" t="s">
        <v>259</v>
      </c>
      <c r="U108" s="13">
        <v>5</v>
      </c>
    </row>
    <row r="109" spans="1:21" x14ac:dyDescent="0.2">
      <c r="A109" s="11">
        <v>108</v>
      </c>
      <c r="B109" s="12">
        <v>75</v>
      </c>
      <c r="C109" s="12">
        <v>1</v>
      </c>
      <c r="D109" s="11">
        <f t="shared" si="1"/>
        <v>7501</v>
      </c>
      <c r="E109" s="13">
        <v>10</v>
      </c>
      <c r="F109" s="14" t="s">
        <v>260</v>
      </c>
      <c r="G109" s="14" t="s">
        <v>311</v>
      </c>
      <c r="H109" s="14" t="s">
        <v>17</v>
      </c>
      <c r="I109" s="11" t="s">
        <v>428</v>
      </c>
      <c r="J109" s="15">
        <v>10</v>
      </c>
      <c r="K109" s="13">
        <v>0.79579999999999995</v>
      </c>
      <c r="L109" s="13" t="s">
        <v>391</v>
      </c>
      <c r="M109" s="13" t="s">
        <v>391</v>
      </c>
      <c r="N109" s="13">
        <v>38</v>
      </c>
      <c r="O109" s="13" t="s">
        <v>391</v>
      </c>
      <c r="P109" s="13" t="s">
        <v>391</v>
      </c>
      <c r="Q109" s="13" t="s">
        <v>429</v>
      </c>
      <c r="R109" s="13">
        <v>1988</v>
      </c>
      <c r="S109" s="13" t="s">
        <v>414</v>
      </c>
      <c r="T109" s="14" t="s">
        <v>259</v>
      </c>
      <c r="U109" s="13">
        <v>5</v>
      </c>
    </row>
    <row r="110" spans="1:21" x14ac:dyDescent="0.2">
      <c r="A110" s="11">
        <v>109</v>
      </c>
      <c r="B110" s="12">
        <v>75</v>
      </c>
      <c r="C110" s="12">
        <v>2</v>
      </c>
      <c r="D110" s="11">
        <f t="shared" si="1"/>
        <v>7502</v>
      </c>
      <c r="E110" s="13" t="s">
        <v>643</v>
      </c>
      <c r="F110" s="14" t="s">
        <v>33</v>
      </c>
      <c r="G110" s="14" t="s">
        <v>34</v>
      </c>
      <c r="H110" s="14" t="s">
        <v>17</v>
      </c>
      <c r="I110" s="11" t="s">
        <v>542</v>
      </c>
      <c r="J110" s="15">
        <v>0</v>
      </c>
      <c r="K110" s="13">
        <v>0</v>
      </c>
      <c r="L110" s="13" t="s">
        <v>391</v>
      </c>
      <c r="M110" s="13" t="s">
        <v>391</v>
      </c>
      <c r="N110" s="13" t="s">
        <v>391</v>
      </c>
      <c r="O110" s="13" t="s">
        <v>391</v>
      </c>
      <c r="P110" s="13" t="s">
        <v>391</v>
      </c>
      <c r="Q110" s="13" t="s">
        <v>405</v>
      </c>
      <c r="R110" s="13">
        <v>1984</v>
      </c>
      <c r="S110" s="13" t="s">
        <v>406</v>
      </c>
      <c r="T110" s="14" t="s">
        <v>209</v>
      </c>
      <c r="U110" s="13">
        <v>194</v>
      </c>
    </row>
    <row r="111" spans="1:21" x14ac:dyDescent="0.2">
      <c r="A111" s="11">
        <v>111</v>
      </c>
      <c r="B111" s="12">
        <v>76</v>
      </c>
      <c r="C111" s="12">
        <v>1</v>
      </c>
      <c r="D111" s="11">
        <f t="shared" si="1"/>
        <v>7601</v>
      </c>
      <c r="E111" s="13">
        <v>10</v>
      </c>
      <c r="F111" s="14" t="s">
        <v>33</v>
      </c>
      <c r="G111" s="14" t="s">
        <v>34</v>
      </c>
      <c r="H111" s="14" t="s">
        <v>74</v>
      </c>
      <c r="I111" s="11" t="s">
        <v>543</v>
      </c>
      <c r="J111" s="15">
        <v>10</v>
      </c>
      <c r="K111" s="13">
        <v>0.99</v>
      </c>
      <c r="L111" s="13" t="s">
        <v>391</v>
      </c>
      <c r="M111" s="13" t="s">
        <v>391</v>
      </c>
      <c r="N111" s="13">
        <v>25</v>
      </c>
      <c r="O111" s="13" t="s">
        <v>391</v>
      </c>
      <c r="P111" s="13" t="s">
        <v>391</v>
      </c>
      <c r="Q111" s="13" t="s">
        <v>423</v>
      </c>
      <c r="R111" s="13">
        <v>1978</v>
      </c>
      <c r="S111" s="13" t="s">
        <v>407</v>
      </c>
      <c r="T111" s="14" t="s">
        <v>229</v>
      </c>
      <c r="U111" s="13">
        <v>110</v>
      </c>
    </row>
    <row r="112" spans="1:21" x14ac:dyDescent="0.2">
      <c r="A112" s="11">
        <v>110</v>
      </c>
      <c r="B112" s="12">
        <v>76</v>
      </c>
      <c r="C112" s="12">
        <v>2</v>
      </c>
      <c r="D112" s="11">
        <f t="shared" si="1"/>
        <v>7602</v>
      </c>
      <c r="E112" s="13">
        <v>10</v>
      </c>
      <c r="F112" s="14" t="s">
        <v>33</v>
      </c>
      <c r="G112" s="14" t="s">
        <v>34</v>
      </c>
      <c r="H112" s="14" t="s">
        <v>17</v>
      </c>
      <c r="I112" s="11" t="s">
        <v>544</v>
      </c>
      <c r="J112" s="15">
        <v>0</v>
      </c>
      <c r="K112" s="13">
        <v>0.97609999999999997</v>
      </c>
      <c r="L112" s="13">
        <v>0.13200000000000001</v>
      </c>
      <c r="M112" s="13" t="s">
        <v>391</v>
      </c>
      <c r="N112" s="13">
        <v>46</v>
      </c>
      <c r="O112" s="13" t="s">
        <v>545</v>
      </c>
      <c r="P112" s="13" t="s">
        <v>546</v>
      </c>
      <c r="Q112" s="13" t="s">
        <v>438</v>
      </c>
      <c r="R112" s="13">
        <v>1990</v>
      </c>
      <c r="S112" s="13" t="s">
        <v>406</v>
      </c>
      <c r="T112" s="14" t="s">
        <v>247</v>
      </c>
      <c r="U112" s="13">
        <v>169</v>
      </c>
    </row>
    <row r="113" spans="1:21" x14ac:dyDescent="0.2">
      <c r="A113" s="11">
        <v>112</v>
      </c>
      <c r="B113" s="12">
        <v>77</v>
      </c>
      <c r="C113" s="12">
        <v>1</v>
      </c>
      <c r="D113" s="11">
        <f t="shared" si="1"/>
        <v>7701</v>
      </c>
      <c r="E113" s="13">
        <v>10</v>
      </c>
      <c r="F113" s="14" t="s">
        <v>33</v>
      </c>
      <c r="G113" s="14" t="s">
        <v>34</v>
      </c>
      <c r="H113" s="14" t="s">
        <v>17</v>
      </c>
      <c r="I113" s="11" t="s">
        <v>411</v>
      </c>
      <c r="J113" s="15">
        <v>10</v>
      </c>
      <c r="K113" s="13">
        <v>0.93869999999999998</v>
      </c>
      <c r="L113" s="13">
        <v>0.51119999999999999</v>
      </c>
      <c r="M113" s="13">
        <v>24.81</v>
      </c>
      <c r="N113" s="13">
        <v>104</v>
      </c>
      <c r="O113" s="13" t="s">
        <v>547</v>
      </c>
      <c r="P113" s="13" t="s">
        <v>391</v>
      </c>
      <c r="Q113" s="13" t="s">
        <v>413</v>
      </c>
      <c r="R113" s="13">
        <v>1999</v>
      </c>
      <c r="S113" s="13" t="s">
        <v>414</v>
      </c>
      <c r="T113" s="14" t="s">
        <v>148</v>
      </c>
      <c r="U113" s="13">
        <v>88</v>
      </c>
    </row>
    <row r="114" spans="1:21" x14ac:dyDescent="0.2">
      <c r="A114" s="11">
        <v>113</v>
      </c>
      <c r="B114" s="12">
        <v>77</v>
      </c>
      <c r="C114" s="12">
        <v>2</v>
      </c>
      <c r="D114" s="11">
        <f t="shared" si="1"/>
        <v>7702</v>
      </c>
      <c r="E114" s="13">
        <v>10</v>
      </c>
      <c r="F114" s="14" t="s">
        <v>33</v>
      </c>
      <c r="G114" s="14" t="s">
        <v>34</v>
      </c>
      <c r="H114" s="14" t="s">
        <v>17</v>
      </c>
      <c r="I114" s="11" t="s">
        <v>411</v>
      </c>
      <c r="J114" s="15">
        <v>20</v>
      </c>
      <c r="K114" s="13">
        <v>0.96309999999999996</v>
      </c>
      <c r="L114" s="13">
        <v>0.5645</v>
      </c>
      <c r="M114" s="13">
        <v>26.41</v>
      </c>
      <c r="N114" s="13">
        <v>93</v>
      </c>
      <c r="O114" s="13" t="s">
        <v>548</v>
      </c>
      <c r="P114" s="13" t="s">
        <v>391</v>
      </c>
      <c r="Q114" s="13" t="s">
        <v>413</v>
      </c>
      <c r="R114" s="13">
        <v>1999</v>
      </c>
      <c r="S114" s="13" t="s">
        <v>414</v>
      </c>
      <c r="T114" s="14" t="s">
        <v>210</v>
      </c>
      <c r="U114" s="13">
        <v>195</v>
      </c>
    </row>
    <row r="115" spans="1:21" x14ac:dyDescent="0.2">
      <c r="A115" s="11">
        <v>114</v>
      </c>
      <c r="B115" s="12">
        <v>78</v>
      </c>
      <c r="C115" s="12">
        <v>1</v>
      </c>
      <c r="D115" s="11">
        <f t="shared" si="1"/>
        <v>7801</v>
      </c>
      <c r="E115" s="13">
        <v>9</v>
      </c>
      <c r="F115" s="14" t="s">
        <v>35</v>
      </c>
      <c r="G115" s="14" t="s">
        <v>36</v>
      </c>
      <c r="H115" s="14" t="s">
        <v>391</v>
      </c>
      <c r="I115" s="11" t="s">
        <v>538</v>
      </c>
      <c r="J115" s="15">
        <v>0</v>
      </c>
      <c r="K115" s="13">
        <v>0</v>
      </c>
      <c r="L115" s="13" t="s">
        <v>391</v>
      </c>
      <c r="M115" s="13" t="s">
        <v>391</v>
      </c>
      <c r="N115" s="13" t="s">
        <v>391</v>
      </c>
      <c r="O115" s="13" t="s">
        <v>391</v>
      </c>
      <c r="P115" s="13" t="s">
        <v>391</v>
      </c>
      <c r="Q115" s="13" t="s">
        <v>427</v>
      </c>
      <c r="R115" s="13">
        <v>1992</v>
      </c>
      <c r="S115" s="13" t="s">
        <v>406</v>
      </c>
      <c r="T115" s="14" t="s">
        <v>122</v>
      </c>
      <c r="U115" s="13">
        <v>41</v>
      </c>
    </row>
    <row r="116" spans="1:21" x14ac:dyDescent="0.2">
      <c r="A116" s="11">
        <v>115</v>
      </c>
      <c r="B116" s="12">
        <v>78</v>
      </c>
      <c r="C116" s="12">
        <v>2</v>
      </c>
      <c r="D116" s="11">
        <f t="shared" si="1"/>
        <v>7802</v>
      </c>
      <c r="E116" s="13">
        <v>9</v>
      </c>
      <c r="F116" s="14" t="s">
        <v>37</v>
      </c>
      <c r="G116" s="14" t="s">
        <v>38</v>
      </c>
      <c r="H116" s="14" t="s">
        <v>391</v>
      </c>
      <c r="I116" s="11" t="s">
        <v>528</v>
      </c>
      <c r="J116" s="15">
        <v>10</v>
      </c>
      <c r="K116" s="13">
        <v>0.92079999999999995</v>
      </c>
      <c r="L116" s="13" t="s">
        <v>391</v>
      </c>
      <c r="M116" s="13" t="s">
        <v>391</v>
      </c>
      <c r="N116" s="13">
        <v>18</v>
      </c>
      <c r="O116" s="13" t="s">
        <v>391</v>
      </c>
      <c r="P116" s="13" t="s">
        <v>391</v>
      </c>
      <c r="Q116" s="13" t="s">
        <v>529</v>
      </c>
      <c r="R116" s="13">
        <v>1996</v>
      </c>
      <c r="S116" s="13" t="s">
        <v>410</v>
      </c>
      <c r="T116" s="14" t="s">
        <v>190</v>
      </c>
      <c r="U116" s="13">
        <v>161</v>
      </c>
    </row>
    <row r="117" spans="1:21" x14ac:dyDescent="0.2">
      <c r="A117" s="11">
        <v>116</v>
      </c>
      <c r="B117" s="12">
        <v>79</v>
      </c>
      <c r="C117" s="12">
        <v>1</v>
      </c>
      <c r="D117" s="11">
        <f t="shared" si="1"/>
        <v>7901</v>
      </c>
      <c r="E117" s="13">
        <v>7</v>
      </c>
      <c r="F117" s="14" t="s">
        <v>39</v>
      </c>
      <c r="G117" s="14" t="s">
        <v>40</v>
      </c>
      <c r="H117" s="14" t="s">
        <v>74</v>
      </c>
      <c r="I117" s="11" t="s">
        <v>503</v>
      </c>
      <c r="J117" s="15">
        <v>0</v>
      </c>
      <c r="K117" s="13">
        <v>0.93510000000000004</v>
      </c>
      <c r="L117" s="13">
        <v>0.26329999999999998</v>
      </c>
      <c r="M117" s="13">
        <v>33.35</v>
      </c>
      <c r="N117" s="13">
        <v>40</v>
      </c>
      <c r="O117" s="13" t="s">
        <v>549</v>
      </c>
      <c r="P117" s="13" t="s">
        <v>550</v>
      </c>
      <c r="Q117" s="13" t="s">
        <v>413</v>
      </c>
      <c r="R117" s="13">
        <v>1999</v>
      </c>
      <c r="S117" s="13" t="s">
        <v>406</v>
      </c>
      <c r="T117" s="14" t="s">
        <v>238</v>
      </c>
      <c r="U117" s="13">
        <v>123</v>
      </c>
    </row>
    <row r="118" spans="1:21" x14ac:dyDescent="0.2">
      <c r="A118" s="11">
        <v>117</v>
      </c>
      <c r="B118" s="12">
        <v>79</v>
      </c>
      <c r="C118" s="12">
        <v>2</v>
      </c>
      <c r="D118" s="11">
        <f t="shared" si="1"/>
        <v>7902</v>
      </c>
      <c r="E118" s="13">
        <v>8</v>
      </c>
      <c r="F118" s="14" t="s">
        <v>39</v>
      </c>
      <c r="G118" s="14" t="s">
        <v>40</v>
      </c>
      <c r="H118" s="14" t="s">
        <v>74</v>
      </c>
      <c r="I118" s="11" t="s">
        <v>551</v>
      </c>
      <c r="J118" s="15">
        <v>0</v>
      </c>
      <c r="K118" s="13">
        <v>0.98009999999999997</v>
      </c>
      <c r="L118" s="13" t="s">
        <v>391</v>
      </c>
      <c r="M118" s="13" t="s">
        <v>391</v>
      </c>
      <c r="N118" s="13">
        <v>36</v>
      </c>
      <c r="O118" s="13" t="s">
        <v>391</v>
      </c>
      <c r="P118" s="13" t="s">
        <v>391</v>
      </c>
      <c r="Q118" s="13" t="s">
        <v>467</v>
      </c>
      <c r="R118" s="13">
        <v>1988</v>
      </c>
      <c r="S118" s="13" t="s">
        <v>410</v>
      </c>
      <c r="T118" s="14" t="s">
        <v>172</v>
      </c>
      <c r="U118" s="13">
        <v>140</v>
      </c>
    </row>
    <row r="119" spans="1:21" x14ac:dyDescent="0.2">
      <c r="A119" s="11">
        <v>119</v>
      </c>
      <c r="B119" s="12">
        <v>80</v>
      </c>
      <c r="C119" s="12">
        <v>1</v>
      </c>
      <c r="D119" s="11">
        <f t="shared" si="1"/>
        <v>8001</v>
      </c>
      <c r="E119" s="13">
        <v>8</v>
      </c>
      <c r="F119" s="14" t="s">
        <v>39</v>
      </c>
      <c r="G119" s="14" t="s">
        <v>40</v>
      </c>
      <c r="H119" s="14" t="s">
        <v>74</v>
      </c>
      <c r="I119" s="11" t="s">
        <v>552</v>
      </c>
      <c r="J119" s="15">
        <v>5</v>
      </c>
      <c r="K119" s="13">
        <v>0.98319999999999996</v>
      </c>
      <c r="L119" s="13">
        <v>9.8599999999999993E-2</v>
      </c>
      <c r="M119" s="13">
        <v>23.83</v>
      </c>
      <c r="N119" s="13">
        <v>18</v>
      </c>
      <c r="O119" s="13" t="s">
        <v>553</v>
      </c>
      <c r="P119" s="13" t="s">
        <v>554</v>
      </c>
      <c r="Q119" s="13" t="s">
        <v>555</v>
      </c>
      <c r="R119" s="13">
        <v>2003</v>
      </c>
      <c r="S119" s="13" t="s">
        <v>406</v>
      </c>
      <c r="T119" s="14" t="s">
        <v>196</v>
      </c>
      <c r="U119" s="13">
        <v>180</v>
      </c>
    </row>
    <row r="120" spans="1:21" x14ac:dyDescent="0.2">
      <c r="A120" s="11">
        <v>118</v>
      </c>
      <c r="B120" s="12">
        <v>80</v>
      </c>
      <c r="C120" s="12">
        <v>2</v>
      </c>
      <c r="D120" s="11">
        <f t="shared" si="1"/>
        <v>8002</v>
      </c>
      <c r="E120" s="13" t="s">
        <v>643</v>
      </c>
      <c r="F120" s="14" t="s">
        <v>39</v>
      </c>
      <c r="G120" s="14" t="s">
        <v>40</v>
      </c>
      <c r="H120" s="14" t="s">
        <v>74</v>
      </c>
      <c r="I120" s="11" t="s">
        <v>542</v>
      </c>
      <c r="J120" s="15">
        <v>0</v>
      </c>
      <c r="K120" s="13">
        <v>0</v>
      </c>
      <c r="L120" s="13" t="s">
        <v>391</v>
      </c>
      <c r="M120" s="13" t="s">
        <v>391</v>
      </c>
      <c r="N120" s="13" t="s">
        <v>391</v>
      </c>
      <c r="O120" s="13" t="s">
        <v>391</v>
      </c>
      <c r="P120" s="13" t="s">
        <v>391</v>
      </c>
      <c r="Q120" s="13" t="s">
        <v>425</v>
      </c>
      <c r="R120" s="13">
        <v>1984</v>
      </c>
      <c r="S120" s="13" t="s">
        <v>406</v>
      </c>
      <c r="T120" s="14" t="s">
        <v>213</v>
      </c>
      <c r="U120" s="13">
        <v>199</v>
      </c>
    </row>
    <row r="121" spans="1:21" x14ac:dyDescent="0.2">
      <c r="A121" s="11">
        <v>120</v>
      </c>
      <c r="B121" s="12">
        <v>81</v>
      </c>
      <c r="C121" s="12">
        <v>1</v>
      </c>
      <c r="D121" s="11">
        <f t="shared" si="1"/>
        <v>8101</v>
      </c>
      <c r="E121" s="13" t="s">
        <v>645</v>
      </c>
      <c r="F121" s="14" t="s">
        <v>39</v>
      </c>
      <c r="G121" s="14" t="s">
        <v>40</v>
      </c>
      <c r="H121" s="14" t="s">
        <v>74</v>
      </c>
      <c r="I121" s="11" t="s">
        <v>556</v>
      </c>
      <c r="J121" s="15">
        <v>0</v>
      </c>
      <c r="K121" s="13">
        <v>0.98009999999999997</v>
      </c>
      <c r="L121" s="13" t="s">
        <v>391</v>
      </c>
      <c r="M121" s="13">
        <v>9.1999999999999993</v>
      </c>
      <c r="N121" s="13">
        <v>156</v>
      </c>
      <c r="O121" s="13" t="s">
        <v>391</v>
      </c>
      <c r="P121" s="13" t="s">
        <v>391</v>
      </c>
      <c r="Q121" s="13" t="s">
        <v>465</v>
      </c>
      <c r="R121" s="13">
        <v>1991</v>
      </c>
      <c r="S121" s="13" t="s">
        <v>410</v>
      </c>
      <c r="T121" s="14" t="s">
        <v>123</v>
      </c>
      <c r="U121" s="13">
        <v>42</v>
      </c>
    </row>
    <row r="122" spans="1:21" x14ac:dyDescent="0.2">
      <c r="A122" s="11">
        <v>121</v>
      </c>
      <c r="B122" s="12">
        <v>81</v>
      </c>
      <c r="C122" s="12">
        <v>2</v>
      </c>
      <c r="D122" s="11">
        <f t="shared" si="1"/>
        <v>8102</v>
      </c>
      <c r="E122" s="13">
        <v>9</v>
      </c>
      <c r="F122" s="14" t="s">
        <v>39</v>
      </c>
      <c r="G122" s="14" t="s">
        <v>40</v>
      </c>
      <c r="H122" s="14" t="s">
        <v>41</v>
      </c>
      <c r="I122" s="11" t="s">
        <v>430</v>
      </c>
      <c r="J122" s="15">
        <v>0</v>
      </c>
      <c r="K122" s="13">
        <v>0.98009999999999997</v>
      </c>
      <c r="L122" s="13" t="s">
        <v>391</v>
      </c>
      <c r="M122" s="13" t="s">
        <v>391</v>
      </c>
      <c r="N122" s="13">
        <v>13</v>
      </c>
      <c r="O122" s="13" t="s">
        <v>391</v>
      </c>
      <c r="P122" s="13" t="s">
        <v>391</v>
      </c>
      <c r="Q122" s="13" t="s">
        <v>467</v>
      </c>
      <c r="R122" s="13">
        <v>1988</v>
      </c>
      <c r="S122" s="13" t="s">
        <v>414</v>
      </c>
      <c r="T122" s="14" t="s">
        <v>290</v>
      </c>
      <c r="U122" s="13">
        <v>43</v>
      </c>
    </row>
    <row r="123" spans="1:21" x14ac:dyDescent="0.2">
      <c r="A123" s="11">
        <v>122</v>
      </c>
      <c r="B123" s="12">
        <v>82</v>
      </c>
      <c r="C123" s="12">
        <v>1</v>
      </c>
      <c r="D123" s="11">
        <f t="shared" si="1"/>
        <v>8201</v>
      </c>
      <c r="E123" s="13">
        <v>9</v>
      </c>
      <c r="F123" s="14" t="s">
        <v>39</v>
      </c>
      <c r="G123" s="14" t="s">
        <v>40</v>
      </c>
      <c r="H123" s="14" t="s">
        <v>74</v>
      </c>
      <c r="I123" s="11" t="s">
        <v>557</v>
      </c>
      <c r="J123" s="15">
        <v>0</v>
      </c>
      <c r="K123" s="13">
        <v>0.99299999999999999</v>
      </c>
      <c r="L123" s="13">
        <v>2.3E-2</v>
      </c>
      <c r="M123" s="13" t="s">
        <v>391</v>
      </c>
      <c r="N123" s="13">
        <v>26</v>
      </c>
      <c r="O123" s="13" t="s">
        <v>391</v>
      </c>
      <c r="P123" s="13" t="s">
        <v>391</v>
      </c>
      <c r="Q123" s="13" t="s">
        <v>425</v>
      </c>
      <c r="R123" s="13">
        <v>1982</v>
      </c>
      <c r="S123" s="13" t="s">
        <v>410</v>
      </c>
      <c r="T123" s="14" t="s">
        <v>291</v>
      </c>
      <c r="U123" s="13">
        <v>44</v>
      </c>
    </row>
    <row r="124" spans="1:21" x14ac:dyDescent="0.2">
      <c r="A124" s="11">
        <v>123</v>
      </c>
      <c r="B124" s="12">
        <v>82</v>
      </c>
      <c r="C124" s="12">
        <v>2</v>
      </c>
      <c r="D124" s="11">
        <f t="shared" si="1"/>
        <v>8202</v>
      </c>
      <c r="E124" s="13">
        <v>9</v>
      </c>
      <c r="F124" s="14" t="s">
        <v>39</v>
      </c>
      <c r="G124" s="14" t="s">
        <v>40</v>
      </c>
      <c r="H124" s="14" t="s">
        <v>74</v>
      </c>
      <c r="I124" s="11" t="s">
        <v>430</v>
      </c>
      <c r="J124" s="15">
        <v>0</v>
      </c>
      <c r="K124" s="13">
        <v>0.94879999999999998</v>
      </c>
      <c r="L124" s="13" t="s">
        <v>391</v>
      </c>
      <c r="M124" s="13" t="s">
        <v>391</v>
      </c>
      <c r="N124" s="13">
        <v>15</v>
      </c>
      <c r="O124" s="13" t="s">
        <v>391</v>
      </c>
      <c r="P124" s="13" t="s">
        <v>391</v>
      </c>
      <c r="Q124" s="13" t="s">
        <v>558</v>
      </c>
      <c r="R124" s="13">
        <v>1976</v>
      </c>
      <c r="S124" s="13" t="s">
        <v>410</v>
      </c>
      <c r="T124" s="14" t="s">
        <v>161</v>
      </c>
      <c r="U124" s="13">
        <v>102</v>
      </c>
    </row>
    <row r="125" spans="1:21" x14ac:dyDescent="0.2">
      <c r="A125" s="11">
        <v>125</v>
      </c>
      <c r="B125" s="12">
        <v>83</v>
      </c>
      <c r="C125" s="12">
        <v>1</v>
      </c>
      <c r="D125" s="11">
        <f t="shared" si="1"/>
        <v>8301</v>
      </c>
      <c r="E125" s="13">
        <v>9</v>
      </c>
      <c r="F125" s="14" t="s">
        <v>39</v>
      </c>
      <c r="G125" s="14" t="s">
        <v>40</v>
      </c>
      <c r="H125" s="14" t="s">
        <v>74</v>
      </c>
      <c r="I125" s="11" t="s">
        <v>538</v>
      </c>
      <c r="J125" s="15">
        <v>0</v>
      </c>
      <c r="K125" s="13">
        <v>0.98009999999999997</v>
      </c>
      <c r="L125" s="13" t="s">
        <v>391</v>
      </c>
      <c r="M125" s="13">
        <v>6.3</v>
      </c>
      <c r="N125" s="13">
        <v>105</v>
      </c>
      <c r="O125" s="13" t="s">
        <v>391</v>
      </c>
      <c r="P125" s="13" t="s">
        <v>391</v>
      </c>
      <c r="Q125" s="13" t="s">
        <v>559</v>
      </c>
      <c r="R125" s="13">
        <v>1992</v>
      </c>
      <c r="S125" s="13" t="s">
        <v>414</v>
      </c>
      <c r="T125" s="14" t="s">
        <v>292</v>
      </c>
      <c r="U125" s="13">
        <v>45</v>
      </c>
    </row>
    <row r="126" spans="1:21" x14ac:dyDescent="0.2">
      <c r="A126" s="11">
        <v>124</v>
      </c>
      <c r="B126" s="12">
        <v>83</v>
      </c>
      <c r="C126" s="12">
        <v>2</v>
      </c>
      <c r="D126" s="11">
        <f t="shared" si="1"/>
        <v>8302</v>
      </c>
      <c r="E126" s="13">
        <v>9</v>
      </c>
      <c r="F126" s="14" t="s">
        <v>39</v>
      </c>
      <c r="G126" s="14" t="s">
        <v>40</v>
      </c>
      <c r="H126" s="14" t="s">
        <v>74</v>
      </c>
      <c r="I126" s="11" t="s">
        <v>430</v>
      </c>
      <c r="J126" s="15">
        <v>0</v>
      </c>
      <c r="K126" s="13">
        <v>0.75690000000000002</v>
      </c>
      <c r="L126" s="13" t="s">
        <v>391</v>
      </c>
      <c r="M126" s="13" t="s">
        <v>391</v>
      </c>
      <c r="N126" s="13" t="s">
        <v>391</v>
      </c>
      <c r="O126" s="13" t="s">
        <v>391</v>
      </c>
      <c r="P126" s="13" t="s">
        <v>391</v>
      </c>
      <c r="Q126" s="13" t="s">
        <v>560</v>
      </c>
      <c r="R126" s="13">
        <v>1993</v>
      </c>
      <c r="S126" s="13" t="s">
        <v>410</v>
      </c>
      <c r="T126" s="14" t="s">
        <v>162</v>
      </c>
      <c r="U126" s="13">
        <v>103</v>
      </c>
    </row>
    <row r="127" spans="1:21" x14ac:dyDescent="0.2">
      <c r="A127" s="11">
        <v>126</v>
      </c>
      <c r="B127" s="12">
        <v>84</v>
      </c>
      <c r="C127" s="12">
        <v>1</v>
      </c>
      <c r="D127" s="11">
        <f t="shared" si="1"/>
        <v>8401</v>
      </c>
      <c r="E127" s="13">
        <v>9</v>
      </c>
      <c r="F127" s="14" t="s">
        <v>39</v>
      </c>
      <c r="G127" s="14" t="s">
        <v>40</v>
      </c>
      <c r="H127" s="14" t="s">
        <v>74</v>
      </c>
      <c r="I127" s="11" t="s">
        <v>561</v>
      </c>
      <c r="J127" s="15">
        <v>0</v>
      </c>
      <c r="K127" s="13">
        <v>0.96040000000000003</v>
      </c>
      <c r="L127" s="13" t="s">
        <v>391</v>
      </c>
      <c r="M127" s="13" t="s">
        <v>391</v>
      </c>
      <c r="N127" s="13">
        <v>21</v>
      </c>
      <c r="O127" s="13" t="s">
        <v>391</v>
      </c>
      <c r="P127" s="13" t="s">
        <v>391</v>
      </c>
      <c r="Q127" s="13" t="s">
        <v>467</v>
      </c>
      <c r="R127" s="13">
        <v>1988</v>
      </c>
      <c r="S127" s="13" t="s">
        <v>410</v>
      </c>
      <c r="T127" s="14" t="s">
        <v>173</v>
      </c>
      <c r="U127" s="13">
        <v>141</v>
      </c>
    </row>
    <row r="128" spans="1:21" x14ac:dyDescent="0.2">
      <c r="A128" s="11">
        <v>127</v>
      </c>
      <c r="B128" s="12">
        <v>84</v>
      </c>
      <c r="C128" s="12">
        <v>2</v>
      </c>
      <c r="D128" s="11">
        <f t="shared" si="1"/>
        <v>8402</v>
      </c>
      <c r="E128" s="13">
        <v>9</v>
      </c>
      <c r="F128" s="14" t="s">
        <v>39</v>
      </c>
      <c r="G128" s="14" t="s">
        <v>40</v>
      </c>
      <c r="H128" s="14" t="s">
        <v>74</v>
      </c>
      <c r="I128" s="11" t="s">
        <v>561</v>
      </c>
      <c r="J128" s="15">
        <v>0</v>
      </c>
      <c r="K128" s="13">
        <v>0.98009999999999997</v>
      </c>
      <c r="L128" s="13" t="s">
        <v>391</v>
      </c>
      <c r="M128" s="13" t="s">
        <v>391</v>
      </c>
      <c r="N128" s="13">
        <v>21</v>
      </c>
      <c r="O128" s="13" t="s">
        <v>391</v>
      </c>
      <c r="P128" s="13" t="s">
        <v>391</v>
      </c>
      <c r="Q128" s="13" t="s">
        <v>467</v>
      </c>
      <c r="R128" s="13">
        <v>1988</v>
      </c>
      <c r="S128" s="13" t="s">
        <v>410</v>
      </c>
      <c r="T128" s="14" t="s">
        <v>293</v>
      </c>
      <c r="U128" s="13">
        <v>46</v>
      </c>
    </row>
    <row r="129" spans="1:21" x14ac:dyDescent="0.2">
      <c r="A129" s="11">
        <v>129</v>
      </c>
      <c r="B129" s="12">
        <v>85</v>
      </c>
      <c r="C129" s="12">
        <v>1</v>
      </c>
      <c r="D129" s="11">
        <f t="shared" si="1"/>
        <v>8501</v>
      </c>
      <c r="E129" s="13">
        <v>9</v>
      </c>
      <c r="F129" s="14" t="s">
        <v>39</v>
      </c>
      <c r="G129" s="14" t="s">
        <v>40</v>
      </c>
      <c r="H129" s="14" t="s">
        <v>74</v>
      </c>
      <c r="I129" s="11" t="s">
        <v>430</v>
      </c>
      <c r="J129" s="15">
        <v>0</v>
      </c>
      <c r="K129" s="13">
        <v>0.98009999999999997</v>
      </c>
      <c r="L129" s="13" t="s">
        <v>391</v>
      </c>
      <c r="M129" s="13" t="s">
        <v>391</v>
      </c>
      <c r="N129" s="13">
        <v>13</v>
      </c>
      <c r="O129" s="13" t="s">
        <v>391</v>
      </c>
      <c r="P129" s="13" t="s">
        <v>391</v>
      </c>
      <c r="Q129" s="13" t="s">
        <v>467</v>
      </c>
      <c r="R129" s="13">
        <v>1988</v>
      </c>
      <c r="S129" s="13" t="s">
        <v>410</v>
      </c>
      <c r="T129" s="14" t="s">
        <v>174</v>
      </c>
      <c r="U129" s="13">
        <v>142</v>
      </c>
    </row>
    <row r="130" spans="1:21" x14ac:dyDescent="0.2">
      <c r="A130" s="11">
        <v>128</v>
      </c>
      <c r="B130" s="12">
        <v>85</v>
      </c>
      <c r="C130" s="12">
        <v>2</v>
      </c>
      <c r="D130" s="11">
        <f t="shared" ref="D130:D193" si="2">+B130*100+C130</f>
        <v>8502</v>
      </c>
      <c r="E130" s="13">
        <v>9</v>
      </c>
      <c r="F130" s="14" t="s">
        <v>39</v>
      </c>
      <c r="G130" s="14" t="s">
        <v>40</v>
      </c>
      <c r="H130" s="14" t="s">
        <v>74</v>
      </c>
      <c r="I130" s="11" t="s">
        <v>562</v>
      </c>
      <c r="J130" s="15">
        <v>0</v>
      </c>
      <c r="K130" s="13">
        <v>0.96430000000000005</v>
      </c>
      <c r="L130" s="13" t="s">
        <v>391</v>
      </c>
      <c r="M130" s="13" t="s">
        <v>391</v>
      </c>
      <c r="N130" s="13">
        <v>41</v>
      </c>
      <c r="O130" s="13" t="s">
        <v>391</v>
      </c>
      <c r="P130" s="13" t="s">
        <v>391</v>
      </c>
      <c r="Q130" s="13" t="s">
        <v>563</v>
      </c>
      <c r="R130" s="13">
        <v>1981</v>
      </c>
      <c r="S130" s="13" t="s">
        <v>410</v>
      </c>
      <c r="T130" s="14" t="s">
        <v>124</v>
      </c>
      <c r="U130" s="13">
        <v>47</v>
      </c>
    </row>
    <row r="131" spans="1:21" x14ac:dyDescent="0.2">
      <c r="A131" s="11">
        <v>130</v>
      </c>
      <c r="B131" s="12">
        <v>86</v>
      </c>
      <c r="C131" s="12">
        <v>1</v>
      </c>
      <c r="D131" s="11">
        <f t="shared" si="2"/>
        <v>8601</v>
      </c>
      <c r="E131" s="13" t="s">
        <v>646</v>
      </c>
      <c r="F131" s="14" t="s">
        <v>39</v>
      </c>
      <c r="G131" s="14" t="s">
        <v>40</v>
      </c>
      <c r="H131" s="14" t="s">
        <v>74</v>
      </c>
      <c r="I131" s="11" t="s">
        <v>564</v>
      </c>
      <c r="J131" s="15">
        <v>0</v>
      </c>
      <c r="K131" s="13">
        <v>0.97609999999999997</v>
      </c>
      <c r="L131" s="13" t="s">
        <v>391</v>
      </c>
      <c r="M131" s="13" t="s">
        <v>391</v>
      </c>
      <c r="N131" s="13">
        <v>95</v>
      </c>
      <c r="O131" s="13" t="s">
        <v>391</v>
      </c>
      <c r="P131" s="13" t="s">
        <v>391</v>
      </c>
      <c r="Q131" s="13" t="s">
        <v>563</v>
      </c>
      <c r="R131" s="13">
        <v>1981</v>
      </c>
      <c r="S131" s="13" t="s">
        <v>410</v>
      </c>
      <c r="T131" s="14" t="s">
        <v>125</v>
      </c>
      <c r="U131" s="13">
        <v>48</v>
      </c>
    </row>
    <row r="132" spans="1:21" x14ac:dyDescent="0.2">
      <c r="A132" s="11">
        <v>131</v>
      </c>
      <c r="B132" s="12">
        <v>86</v>
      </c>
      <c r="C132" s="12">
        <v>2</v>
      </c>
      <c r="D132" s="11">
        <f t="shared" si="2"/>
        <v>8602</v>
      </c>
      <c r="E132" s="13">
        <v>10</v>
      </c>
      <c r="F132" s="14" t="s">
        <v>39</v>
      </c>
      <c r="G132" s="14" t="s">
        <v>40</v>
      </c>
      <c r="H132" s="14" t="s">
        <v>41</v>
      </c>
      <c r="I132" s="11" t="s">
        <v>404</v>
      </c>
      <c r="J132" s="15">
        <v>0</v>
      </c>
      <c r="K132" s="13">
        <v>0.97589999999999999</v>
      </c>
      <c r="L132" s="13" t="s">
        <v>391</v>
      </c>
      <c r="M132" s="13" t="s">
        <v>391</v>
      </c>
      <c r="N132" s="13">
        <v>35</v>
      </c>
      <c r="O132" s="13" t="s">
        <v>391</v>
      </c>
      <c r="P132" s="13" t="s">
        <v>391</v>
      </c>
      <c r="Q132" s="13" t="s">
        <v>565</v>
      </c>
      <c r="R132" s="13">
        <v>1996</v>
      </c>
      <c r="S132" s="13" t="s">
        <v>410</v>
      </c>
      <c r="T132" s="14" t="s">
        <v>239</v>
      </c>
      <c r="U132" s="13">
        <v>124</v>
      </c>
    </row>
    <row r="133" spans="1:21" x14ac:dyDescent="0.2">
      <c r="A133" s="11">
        <v>133</v>
      </c>
      <c r="B133" s="12">
        <v>87</v>
      </c>
      <c r="C133" s="12">
        <v>1</v>
      </c>
      <c r="D133" s="11">
        <f t="shared" si="2"/>
        <v>8701</v>
      </c>
      <c r="E133" s="13">
        <v>10</v>
      </c>
      <c r="F133" s="14" t="s">
        <v>39</v>
      </c>
      <c r="G133" s="14" t="s">
        <v>40</v>
      </c>
      <c r="H133" s="14" t="s">
        <v>74</v>
      </c>
      <c r="I133" s="11" t="s">
        <v>566</v>
      </c>
      <c r="J133" s="15">
        <v>0</v>
      </c>
      <c r="K133" s="13">
        <v>0.98880000000000001</v>
      </c>
      <c r="L133" s="13" t="s">
        <v>391</v>
      </c>
      <c r="M133" s="13" t="s">
        <v>391</v>
      </c>
      <c r="N133" s="13">
        <v>32</v>
      </c>
      <c r="O133" s="13" t="s">
        <v>391</v>
      </c>
      <c r="P133" s="13" t="s">
        <v>391</v>
      </c>
      <c r="Q133" s="13" t="s">
        <v>567</v>
      </c>
      <c r="R133" s="13">
        <v>1996</v>
      </c>
      <c r="S133" s="13" t="s">
        <v>410</v>
      </c>
      <c r="T133" s="14" t="s">
        <v>240</v>
      </c>
      <c r="U133" s="13">
        <v>125</v>
      </c>
    </row>
    <row r="134" spans="1:21" x14ac:dyDescent="0.2">
      <c r="A134" s="11">
        <v>132</v>
      </c>
      <c r="B134" s="12">
        <v>87</v>
      </c>
      <c r="C134" s="12">
        <v>2</v>
      </c>
      <c r="D134" s="11">
        <f t="shared" si="2"/>
        <v>8702</v>
      </c>
      <c r="E134" s="13">
        <v>10</v>
      </c>
      <c r="F134" s="14" t="s">
        <v>39</v>
      </c>
      <c r="G134" s="14" t="s">
        <v>40</v>
      </c>
      <c r="H134" s="14" t="s">
        <v>74</v>
      </c>
      <c r="I134" s="11" t="s">
        <v>568</v>
      </c>
      <c r="J134" s="15">
        <v>0</v>
      </c>
      <c r="K134" s="13">
        <v>0.98009999999999997</v>
      </c>
      <c r="L134" s="13" t="s">
        <v>391</v>
      </c>
      <c r="M134" s="13">
        <v>20.2</v>
      </c>
      <c r="N134" s="13">
        <v>75</v>
      </c>
      <c r="O134" s="13" t="s">
        <v>391</v>
      </c>
      <c r="P134" s="13" t="s">
        <v>391</v>
      </c>
      <c r="Q134" s="13" t="s">
        <v>465</v>
      </c>
      <c r="R134" s="13">
        <v>1991</v>
      </c>
      <c r="S134" s="13" t="s">
        <v>410</v>
      </c>
      <c r="T134" s="14" t="s">
        <v>126</v>
      </c>
      <c r="U134" s="13">
        <v>49</v>
      </c>
    </row>
    <row r="135" spans="1:21" x14ac:dyDescent="0.2">
      <c r="A135" s="11">
        <v>134</v>
      </c>
      <c r="B135" s="12">
        <v>88</v>
      </c>
      <c r="C135" s="12">
        <v>1</v>
      </c>
      <c r="D135" s="11">
        <f t="shared" si="2"/>
        <v>8801</v>
      </c>
      <c r="E135" s="13">
        <v>10</v>
      </c>
      <c r="F135" s="14" t="s">
        <v>39</v>
      </c>
      <c r="G135" s="14" t="s">
        <v>40</v>
      </c>
      <c r="H135" s="14" t="s">
        <v>74</v>
      </c>
      <c r="I135" s="11" t="s">
        <v>569</v>
      </c>
      <c r="J135" s="15">
        <v>0</v>
      </c>
      <c r="K135" s="13">
        <v>0.96040000000000003</v>
      </c>
      <c r="L135" s="13" t="s">
        <v>391</v>
      </c>
      <c r="M135" s="13" t="s">
        <v>391</v>
      </c>
      <c r="N135" s="13">
        <v>11</v>
      </c>
      <c r="O135" s="13" t="s">
        <v>391</v>
      </c>
      <c r="P135" s="13" t="s">
        <v>391</v>
      </c>
      <c r="Q135" s="13" t="s">
        <v>465</v>
      </c>
      <c r="R135" s="13">
        <v>1988</v>
      </c>
      <c r="S135" s="13" t="s">
        <v>410</v>
      </c>
      <c r="T135" s="14" t="s">
        <v>127</v>
      </c>
      <c r="U135" s="13">
        <v>50</v>
      </c>
    </row>
    <row r="136" spans="1:21" x14ac:dyDescent="0.2">
      <c r="A136" s="11">
        <v>135</v>
      </c>
      <c r="B136" s="12">
        <v>88</v>
      </c>
      <c r="C136" s="12">
        <v>2</v>
      </c>
      <c r="D136" s="11">
        <f t="shared" si="2"/>
        <v>8802</v>
      </c>
      <c r="E136" s="13">
        <v>10</v>
      </c>
      <c r="F136" s="14" t="s">
        <v>39</v>
      </c>
      <c r="G136" s="14" t="s">
        <v>40</v>
      </c>
      <c r="H136" s="14" t="s">
        <v>74</v>
      </c>
      <c r="I136" s="11" t="s">
        <v>568</v>
      </c>
      <c r="J136" s="15">
        <v>0</v>
      </c>
      <c r="K136" s="13">
        <v>0.96040000000000003</v>
      </c>
      <c r="L136" s="13" t="s">
        <v>391</v>
      </c>
      <c r="M136" s="13" t="s">
        <v>391</v>
      </c>
      <c r="N136" s="13">
        <v>75</v>
      </c>
      <c r="O136" s="13" t="s">
        <v>391</v>
      </c>
      <c r="P136" s="13" t="s">
        <v>391</v>
      </c>
      <c r="Q136" s="13" t="s">
        <v>465</v>
      </c>
      <c r="R136" s="13">
        <v>1991</v>
      </c>
      <c r="S136" s="13" t="s">
        <v>410</v>
      </c>
      <c r="T136" s="14" t="s">
        <v>191</v>
      </c>
      <c r="U136" s="13">
        <v>162</v>
      </c>
    </row>
    <row r="137" spans="1:21" x14ac:dyDescent="0.2">
      <c r="A137" s="11">
        <v>136</v>
      </c>
      <c r="B137" s="12">
        <v>89</v>
      </c>
      <c r="C137" s="12">
        <v>1</v>
      </c>
      <c r="D137" s="11">
        <f t="shared" si="2"/>
        <v>8901</v>
      </c>
      <c r="E137" s="13">
        <v>10</v>
      </c>
      <c r="F137" s="14" t="s">
        <v>39</v>
      </c>
      <c r="G137" s="14" t="s">
        <v>40</v>
      </c>
      <c r="H137" s="14" t="s">
        <v>74</v>
      </c>
      <c r="I137" s="11" t="s">
        <v>569</v>
      </c>
      <c r="J137" s="15">
        <v>0</v>
      </c>
      <c r="K137" s="13">
        <v>0.90249999999999997</v>
      </c>
      <c r="L137" s="13" t="s">
        <v>391</v>
      </c>
      <c r="M137" s="13">
        <v>18.8</v>
      </c>
      <c r="N137" s="13">
        <v>11</v>
      </c>
      <c r="O137" s="13" t="s">
        <v>391</v>
      </c>
      <c r="P137" s="13" t="s">
        <v>391</v>
      </c>
      <c r="Q137" s="13" t="s">
        <v>465</v>
      </c>
      <c r="R137" s="13">
        <v>1988</v>
      </c>
      <c r="S137" s="13" t="s">
        <v>410</v>
      </c>
      <c r="T137" s="14" t="s">
        <v>175</v>
      </c>
      <c r="U137" s="13">
        <v>143</v>
      </c>
    </row>
    <row r="138" spans="1:21" x14ac:dyDescent="0.2">
      <c r="A138" s="11">
        <v>137</v>
      </c>
      <c r="B138" s="12">
        <v>89</v>
      </c>
      <c r="C138" s="12">
        <v>2</v>
      </c>
      <c r="D138" s="11">
        <f t="shared" si="2"/>
        <v>8902</v>
      </c>
      <c r="E138" s="13">
        <v>10</v>
      </c>
      <c r="F138" s="14" t="s">
        <v>39</v>
      </c>
      <c r="G138" s="14" t="s">
        <v>40</v>
      </c>
      <c r="H138" s="14" t="s">
        <v>74</v>
      </c>
      <c r="I138" s="11" t="s">
        <v>551</v>
      </c>
      <c r="J138" s="15">
        <v>0</v>
      </c>
      <c r="K138" s="13">
        <v>0.98009999999999997</v>
      </c>
      <c r="L138" s="13" t="s">
        <v>391</v>
      </c>
      <c r="M138" s="13">
        <v>7.1</v>
      </c>
      <c r="N138" s="13">
        <v>36</v>
      </c>
      <c r="O138" s="13" t="s">
        <v>391</v>
      </c>
      <c r="P138" s="13" t="s">
        <v>391</v>
      </c>
      <c r="Q138" s="13" t="s">
        <v>467</v>
      </c>
      <c r="R138" s="13">
        <v>1988</v>
      </c>
      <c r="S138" s="13" t="s">
        <v>410</v>
      </c>
      <c r="T138" s="14" t="s">
        <v>255</v>
      </c>
      <c r="U138" s="13">
        <v>51</v>
      </c>
    </row>
    <row r="139" spans="1:21" x14ac:dyDescent="0.2">
      <c r="A139" s="11">
        <v>138</v>
      </c>
      <c r="B139" s="12">
        <v>90</v>
      </c>
      <c r="C139" s="12">
        <v>1</v>
      </c>
      <c r="D139" s="11">
        <f t="shared" si="2"/>
        <v>9001</v>
      </c>
      <c r="E139" s="13">
        <v>10</v>
      </c>
      <c r="F139" s="14" t="s">
        <v>39</v>
      </c>
      <c r="G139" s="14" t="s">
        <v>40</v>
      </c>
      <c r="H139" s="14" t="s">
        <v>74</v>
      </c>
      <c r="I139" s="11" t="s">
        <v>570</v>
      </c>
      <c r="J139" s="15">
        <v>0</v>
      </c>
      <c r="K139" s="13">
        <v>0.98799999999999999</v>
      </c>
      <c r="L139" s="13" t="s">
        <v>391</v>
      </c>
      <c r="M139" s="13" t="s">
        <v>391</v>
      </c>
      <c r="N139" s="13">
        <v>28</v>
      </c>
      <c r="O139" s="13" t="s">
        <v>391</v>
      </c>
      <c r="P139" s="13" t="s">
        <v>391</v>
      </c>
      <c r="Q139" s="13" t="s">
        <v>563</v>
      </c>
      <c r="R139" s="13">
        <v>1981</v>
      </c>
      <c r="S139" s="13" t="s">
        <v>410</v>
      </c>
      <c r="T139" s="14" t="s">
        <v>128</v>
      </c>
      <c r="U139" s="13">
        <v>52</v>
      </c>
    </row>
    <row r="140" spans="1:21" x14ac:dyDescent="0.2">
      <c r="A140" s="11">
        <v>139</v>
      </c>
      <c r="B140" s="12">
        <v>90</v>
      </c>
      <c r="C140" s="12">
        <v>2</v>
      </c>
      <c r="D140" s="11">
        <f t="shared" si="2"/>
        <v>9002</v>
      </c>
      <c r="E140" s="13">
        <v>7</v>
      </c>
      <c r="F140" s="14" t="s">
        <v>42</v>
      </c>
      <c r="G140" s="14" t="s">
        <v>43</v>
      </c>
      <c r="H140" s="14" t="s">
        <v>74</v>
      </c>
      <c r="I140" s="11" t="s">
        <v>571</v>
      </c>
      <c r="J140" s="15">
        <v>0</v>
      </c>
      <c r="K140" s="13">
        <v>0</v>
      </c>
      <c r="L140" s="13" t="s">
        <v>391</v>
      </c>
      <c r="M140" s="13" t="s">
        <v>391</v>
      </c>
      <c r="N140" s="13" t="s">
        <v>391</v>
      </c>
      <c r="O140" s="13" t="s">
        <v>391</v>
      </c>
      <c r="P140" s="13" t="s">
        <v>391</v>
      </c>
      <c r="Q140" s="13" t="s">
        <v>482</v>
      </c>
      <c r="R140" s="13">
        <v>1992</v>
      </c>
      <c r="S140" s="13" t="s">
        <v>410</v>
      </c>
      <c r="T140" s="14" t="s">
        <v>129</v>
      </c>
      <c r="U140" s="13">
        <v>53</v>
      </c>
    </row>
    <row r="141" spans="1:21" x14ac:dyDescent="0.2">
      <c r="A141" s="11">
        <v>140</v>
      </c>
      <c r="B141" s="12">
        <v>91</v>
      </c>
      <c r="C141" s="12">
        <v>1</v>
      </c>
      <c r="D141" s="11">
        <f t="shared" si="2"/>
        <v>9101</v>
      </c>
      <c r="E141" s="13">
        <v>7</v>
      </c>
      <c r="F141" s="14" t="s">
        <v>42</v>
      </c>
      <c r="G141" s="14" t="s">
        <v>43</v>
      </c>
      <c r="H141" s="14" t="s">
        <v>74</v>
      </c>
      <c r="I141" s="11" t="s">
        <v>572</v>
      </c>
      <c r="J141" s="15">
        <v>0</v>
      </c>
      <c r="K141" s="13">
        <v>0.97</v>
      </c>
      <c r="L141" s="13" t="s">
        <v>391</v>
      </c>
      <c r="M141" s="13" t="s">
        <v>391</v>
      </c>
      <c r="N141" s="13" t="s">
        <v>391</v>
      </c>
      <c r="O141" s="13" t="s">
        <v>391</v>
      </c>
      <c r="P141" s="13" t="s">
        <v>391</v>
      </c>
      <c r="Q141" s="13" t="s">
        <v>498</v>
      </c>
      <c r="R141" s="13">
        <v>1998</v>
      </c>
      <c r="S141" s="13" t="s">
        <v>391</v>
      </c>
      <c r="T141" s="14" t="s">
        <v>306</v>
      </c>
      <c r="U141" s="13">
        <v>173</v>
      </c>
    </row>
    <row r="142" spans="1:21" x14ac:dyDescent="0.2">
      <c r="A142" s="11">
        <v>141</v>
      </c>
      <c r="B142" s="12">
        <v>91</v>
      </c>
      <c r="C142" s="12">
        <v>2</v>
      </c>
      <c r="D142" s="11">
        <f t="shared" si="2"/>
        <v>9102</v>
      </c>
      <c r="E142" s="13">
        <v>7</v>
      </c>
      <c r="F142" s="14" t="s">
        <v>42</v>
      </c>
      <c r="G142" s="14" t="s">
        <v>43</v>
      </c>
      <c r="H142" s="14" t="s">
        <v>391</v>
      </c>
      <c r="I142" s="11" t="s">
        <v>573</v>
      </c>
      <c r="J142" s="15">
        <v>0</v>
      </c>
      <c r="K142" s="13">
        <v>0.9</v>
      </c>
      <c r="L142" s="13" t="s">
        <v>391</v>
      </c>
      <c r="M142" s="13" t="s">
        <v>391</v>
      </c>
      <c r="N142" s="13" t="s">
        <v>391</v>
      </c>
      <c r="O142" s="13" t="s">
        <v>391</v>
      </c>
      <c r="P142" s="13" t="s">
        <v>391</v>
      </c>
      <c r="Q142" s="13" t="s">
        <v>498</v>
      </c>
      <c r="R142" s="13">
        <v>1998</v>
      </c>
      <c r="S142" s="13" t="s">
        <v>391</v>
      </c>
      <c r="T142" s="14" t="s">
        <v>307</v>
      </c>
      <c r="U142" s="13">
        <v>174</v>
      </c>
    </row>
    <row r="143" spans="1:21" x14ac:dyDescent="0.2">
      <c r="A143" s="11">
        <v>142</v>
      </c>
      <c r="B143" s="12">
        <v>92</v>
      </c>
      <c r="C143" s="12">
        <v>1</v>
      </c>
      <c r="D143" s="11">
        <f t="shared" si="2"/>
        <v>9201</v>
      </c>
      <c r="E143" s="13">
        <v>7</v>
      </c>
      <c r="F143" s="14" t="s">
        <v>42</v>
      </c>
      <c r="G143" s="14" t="s">
        <v>43</v>
      </c>
      <c r="H143" s="14" t="s">
        <v>74</v>
      </c>
      <c r="I143" s="11" t="s">
        <v>574</v>
      </c>
      <c r="J143" s="15">
        <v>0</v>
      </c>
      <c r="K143" s="13">
        <v>0.98899999999999999</v>
      </c>
      <c r="L143" s="13" t="s">
        <v>391</v>
      </c>
      <c r="M143" s="13" t="s">
        <v>391</v>
      </c>
      <c r="N143" s="13" t="s">
        <v>391</v>
      </c>
      <c r="O143" s="13" t="s">
        <v>391</v>
      </c>
      <c r="P143" s="13" t="s">
        <v>391</v>
      </c>
      <c r="Q143" s="13" t="s">
        <v>502</v>
      </c>
      <c r="R143" s="13">
        <v>1998</v>
      </c>
      <c r="S143" s="13" t="s">
        <v>391</v>
      </c>
      <c r="T143" s="14" t="s">
        <v>241</v>
      </c>
      <c r="U143" s="13">
        <v>126</v>
      </c>
    </row>
    <row r="144" spans="1:21" x14ac:dyDescent="0.2">
      <c r="A144" s="11">
        <v>143</v>
      </c>
      <c r="B144" s="12">
        <v>92</v>
      </c>
      <c r="C144" s="12">
        <v>2</v>
      </c>
      <c r="D144" s="11">
        <f t="shared" si="2"/>
        <v>9202</v>
      </c>
      <c r="E144" s="13">
        <v>7</v>
      </c>
      <c r="F144" s="14" t="s">
        <v>42</v>
      </c>
      <c r="G144" s="14" t="s">
        <v>43</v>
      </c>
      <c r="H144" s="14" t="s">
        <v>74</v>
      </c>
      <c r="I144" s="11" t="s">
        <v>503</v>
      </c>
      <c r="J144" s="15">
        <v>0</v>
      </c>
      <c r="K144" s="13">
        <v>0.97350000000000003</v>
      </c>
      <c r="L144" s="13">
        <v>0.2014</v>
      </c>
      <c r="M144" s="13">
        <v>24.52</v>
      </c>
      <c r="N144" s="13">
        <v>266</v>
      </c>
      <c r="O144" s="13" t="s">
        <v>575</v>
      </c>
      <c r="P144" s="13" t="s">
        <v>576</v>
      </c>
      <c r="Q144" s="13" t="s">
        <v>413</v>
      </c>
      <c r="R144" s="13">
        <v>1999</v>
      </c>
      <c r="S144" s="13" t="s">
        <v>406</v>
      </c>
      <c r="T144" s="14" t="s">
        <v>242</v>
      </c>
      <c r="U144" s="13">
        <v>127</v>
      </c>
    </row>
    <row r="145" spans="1:21" x14ac:dyDescent="0.2">
      <c r="A145" s="11">
        <v>145</v>
      </c>
      <c r="B145" s="12">
        <v>93</v>
      </c>
      <c r="C145" s="12">
        <v>1</v>
      </c>
      <c r="D145" s="11">
        <f t="shared" si="2"/>
        <v>9301</v>
      </c>
      <c r="E145" s="13">
        <v>8</v>
      </c>
      <c r="F145" s="14" t="s">
        <v>42</v>
      </c>
      <c r="G145" s="14" t="s">
        <v>43</v>
      </c>
      <c r="H145" s="14" t="s">
        <v>74</v>
      </c>
      <c r="I145" s="11" t="s">
        <v>577</v>
      </c>
      <c r="J145" s="15">
        <v>0</v>
      </c>
      <c r="K145" s="13">
        <v>0</v>
      </c>
      <c r="L145" s="13" t="s">
        <v>391</v>
      </c>
      <c r="M145" s="13" t="s">
        <v>391</v>
      </c>
      <c r="N145" s="13" t="s">
        <v>391</v>
      </c>
      <c r="O145" s="13" t="s">
        <v>391</v>
      </c>
      <c r="P145" s="13" t="s">
        <v>391</v>
      </c>
      <c r="Q145" s="13" t="s">
        <v>482</v>
      </c>
      <c r="R145" s="13">
        <v>1992</v>
      </c>
      <c r="S145" s="13" t="s">
        <v>406</v>
      </c>
      <c r="T145" s="14" t="s">
        <v>129</v>
      </c>
      <c r="U145" s="13">
        <v>54</v>
      </c>
    </row>
    <row r="146" spans="1:21" x14ac:dyDescent="0.2">
      <c r="A146" s="11">
        <v>144</v>
      </c>
      <c r="B146" s="12">
        <v>93</v>
      </c>
      <c r="C146" s="12">
        <v>2</v>
      </c>
      <c r="D146" s="11">
        <f t="shared" si="2"/>
        <v>9302</v>
      </c>
      <c r="E146" s="13">
        <v>8</v>
      </c>
      <c r="F146" s="14" t="s">
        <v>42</v>
      </c>
      <c r="G146" s="14" t="s">
        <v>43</v>
      </c>
      <c r="H146" s="14" t="s">
        <v>74</v>
      </c>
      <c r="I146" s="11" t="s">
        <v>578</v>
      </c>
      <c r="J146" s="15">
        <v>10</v>
      </c>
      <c r="K146" s="13">
        <v>0</v>
      </c>
      <c r="L146" s="13" t="s">
        <v>391</v>
      </c>
      <c r="M146" s="13" t="s">
        <v>391</v>
      </c>
      <c r="N146" s="13" t="s">
        <v>391</v>
      </c>
      <c r="O146" s="13" t="s">
        <v>391</v>
      </c>
      <c r="P146" s="13" t="s">
        <v>391</v>
      </c>
      <c r="Q146" s="13" t="s">
        <v>482</v>
      </c>
      <c r="R146" s="13">
        <v>1992</v>
      </c>
      <c r="S146" s="13" t="s">
        <v>406</v>
      </c>
      <c r="T146" s="14" t="s">
        <v>130</v>
      </c>
      <c r="U146" s="13">
        <v>55</v>
      </c>
    </row>
    <row r="147" spans="1:21" x14ac:dyDescent="0.2">
      <c r="A147" s="11">
        <v>146</v>
      </c>
      <c r="B147" s="12">
        <v>94</v>
      </c>
      <c r="C147" s="12">
        <v>1</v>
      </c>
      <c r="D147" s="11">
        <f t="shared" si="2"/>
        <v>9401</v>
      </c>
      <c r="E147" s="13">
        <v>8</v>
      </c>
      <c r="F147" s="14" t="s">
        <v>42</v>
      </c>
      <c r="G147" s="14" t="s">
        <v>43</v>
      </c>
      <c r="H147" s="14" t="s">
        <v>74</v>
      </c>
      <c r="I147" s="11" t="s">
        <v>577</v>
      </c>
      <c r="J147" s="15">
        <v>20</v>
      </c>
      <c r="K147" s="13">
        <v>0</v>
      </c>
      <c r="L147" s="13" t="s">
        <v>391</v>
      </c>
      <c r="M147" s="13" t="s">
        <v>391</v>
      </c>
      <c r="N147" s="13" t="s">
        <v>391</v>
      </c>
      <c r="O147" s="13" t="s">
        <v>391</v>
      </c>
      <c r="P147" s="13" t="s">
        <v>391</v>
      </c>
      <c r="Q147" s="13" t="s">
        <v>482</v>
      </c>
      <c r="R147" s="13">
        <v>1992</v>
      </c>
      <c r="S147" s="13" t="s">
        <v>406</v>
      </c>
      <c r="T147" s="14" t="s">
        <v>131</v>
      </c>
      <c r="U147" s="13">
        <v>56</v>
      </c>
    </row>
    <row r="148" spans="1:21" x14ac:dyDescent="0.2">
      <c r="A148" s="11">
        <v>147</v>
      </c>
      <c r="B148" s="12">
        <v>94</v>
      </c>
      <c r="C148" s="12">
        <v>2</v>
      </c>
      <c r="D148" s="11">
        <f t="shared" si="2"/>
        <v>9402</v>
      </c>
      <c r="E148" s="13">
        <v>8</v>
      </c>
      <c r="F148" s="14" t="s">
        <v>42</v>
      </c>
      <c r="G148" s="14" t="s">
        <v>43</v>
      </c>
      <c r="H148" s="14" t="s">
        <v>74</v>
      </c>
      <c r="I148" s="11" t="s">
        <v>483</v>
      </c>
      <c r="J148" s="15">
        <v>0</v>
      </c>
      <c r="K148" s="13">
        <v>0</v>
      </c>
      <c r="L148" s="13" t="s">
        <v>391</v>
      </c>
      <c r="M148" s="13" t="s">
        <v>391</v>
      </c>
      <c r="N148" s="13" t="s">
        <v>391</v>
      </c>
      <c r="O148" s="13" t="s">
        <v>391</v>
      </c>
      <c r="P148" s="13" t="s">
        <v>391</v>
      </c>
      <c r="Q148" s="13" t="s">
        <v>579</v>
      </c>
      <c r="R148" s="13">
        <v>1992</v>
      </c>
      <c r="S148" s="13" t="s">
        <v>406</v>
      </c>
      <c r="T148" s="14" t="s">
        <v>132</v>
      </c>
      <c r="U148" s="13">
        <v>57</v>
      </c>
    </row>
    <row r="149" spans="1:21" x14ac:dyDescent="0.2">
      <c r="A149" s="11">
        <v>149</v>
      </c>
      <c r="B149" s="12">
        <v>95</v>
      </c>
      <c r="C149" s="12">
        <v>1</v>
      </c>
      <c r="D149" s="11">
        <f t="shared" si="2"/>
        <v>9501</v>
      </c>
      <c r="E149" s="13">
        <v>8</v>
      </c>
      <c r="F149" s="14" t="s">
        <v>42</v>
      </c>
      <c r="G149" s="14" t="s">
        <v>43</v>
      </c>
      <c r="H149" s="14" t="s">
        <v>74</v>
      </c>
      <c r="I149" s="11" t="s">
        <v>577</v>
      </c>
      <c r="J149" s="15">
        <v>0</v>
      </c>
      <c r="K149" s="13">
        <v>0</v>
      </c>
      <c r="L149" s="13" t="s">
        <v>391</v>
      </c>
      <c r="M149" s="13" t="s">
        <v>391</v>
      </c>
      <c r="N149" s="13" t="s">
        <v>391</v>
      </c>
      <c r="O149" s="13" t="s">
        <v>391</v>
      </c>
      <c r="P149" s="13" t="s">
        <v>391</v>
      </c>
      <c r="Q149" s="13" t="s">
        <v>482</v>
      </c>
      <c r="R149" s="13">
        <v>1992</v>
      </c>
      <c r="S149" s="13" t="s">
        <v>406</v>
      </c>
      <c r="T149" s="14" t="s">
        <v>133</v>
      </c>
      <c r="U149" s="13">
        <v>58</v>
      </c>
    </row>
    <row r="150" spans="1:21" x14ac:dyDescent="0.2">
      <c r="A150" s="11">
        <v>148</v>
      </c>
      <c r="B150" s="12">
        <v>95</v>
      </c>
      <c r="C150" s="12">
        <v>2</v>
      </c>
      <c r="D150" s="11">
        <f t="shared" si="2"/>
        <v>9502</v>
      </c>
      <c r="E150" s="13">
        <v>8</v>
      </c>
      <c r="F150" s="14" t="s">
        <v>42</v>
      </c>
      <c r="G150" s="14" t="s">
        <v>43</v>
      </c>
      <c r="H150" s="14" t="s">
        <v>74</v>
      </c>
      <c r="I150" s="11" t="s">
        <v>577</v>
      </c>
      <c r="J150" s="15">
        <v>0</v>
      </c>
      <c r="K150" s="13">
        <v>0</v>
      </c>
      <c r="L150" s="13" t="s">
        <v>391</v>
      </c>
      <c r="M150" s="13" t="s">
        <v>391</v>
      </c>
      <c r="N150" s="13" t="s">
        <v>391</v>
      </c>
      <c r="O150" s="13" t="s">
        <v>391</v>
      </c>
      <c r="P150" s="13" t="s">
        <v>391</v>
      </c>
      <c r="Q150" s="13" t="s">
        <v>482</v>
      </c>
      <c r="R150" s="13">
        <v>1992</v>
      </c>
      <c r="S150" s="13" t="s">
        <v>410</v>
      </c>
      <c r="T150" s="14" t="s">
        <v>133</v>
      </c>
      <c r="U150" s="13">
        <v>59</v>
      </c>
    </row>
    <row r="151" spans="1:21" x14ac:dyDescent="0.2">
      <c r="A151" s="11">
        <v>150</v>
      </c>
      <c r="B151" s="12">
        <v>96</v>
      </c>
      <c r="C151" s="12">
        <v>1</v>
      </c>
      <c r="D151" s="11">
        <f t="shared" si="2"/>
        <v>9601</v>
      </c>
      <c r="E151" s="13">
        <v>8</v>
      </c>
      <c r="F151" s="14" t="s">
        <v>42</v>
      </c>
      <c r="G151" s="14" t="s">
        <v>43</v>
      </c>
      <c r="H151" s="14" t="s">
        <v>74</v>
      </c>
      <c r="I151" s="11" t="s">
        <v>577</v>
      </c>
      <c r="J151" s="15">
        <v>20</v>
      </c>
      <c r="K151" s="13">
        <v>0</v>
      </c>
      <c r="L151" s="13" t="s">
        <v>391</v>
      </c>
      <c r="M151" s="13" t="s">
        <v>391</v>
      </c>
      <c r="N151" s="13" t="s">
        <v>391</v>
      </c>
      <c r="O151" s="13" t="s">
        <v>391</v>
      </c>
      <c r="P151" s="13" t="s">
        <v>391</v>
      </c>
      <c r="Q151" s="13" t="s">
        <v>482</v>
      </c>
      <c r="R151" s="13">
        <v>1992</v>
      </c>
      <c r="S151" s="13" t="s">
        <v>580</v>
      </c>
      <c r="T151" s="14" t="s">
        <v>294</v>
      </c>
      <c r="U151" s="13">
        <v>60</v>
      </c>
    </row>
    <row r="152" spans="1:21" x14ac:dyDescent="0.2">
      <c r="A152" s="11">
        <v>151</v>
      </c>
      <c r="B152" s="12">
        <v>96</v>
      </c>
      <c r="C152" s="12">
        <v>2</v>
      </c>
      <c r="D152" s="11">
        <f t="shared" si="2"/>
        <v>9602</v>
      </c>
      <c r="E152" s="13">
        <v>8</v>
      </c>
      <c r="F152" s="14" t="s">
        <v>42</v>
      </c>
      <c r="G152" s="14" t="s">
        <v>43</v>
      </c>
      <c r="H152" s="14" t="s">
        <v>74</v>
      </c>
      <c r="I152" s="11" t="s">
        <v>581</v>
      </c>
      <c r="J152" s="15">
        <v>0</v>
      </c>
      <c r="K152" s="13">
        <v>0.94</v>
      </c>
      <c r="L152" s="13">
        <v>7.1999999999999995E-2</v>
      </c>
      <c r="M152" s="13" t="s">
        <v>391</v>
      </c>
      <c r="N152" s="13" t="s">
        <v>391</v>
      </c>
      <c r="O152" s="13" t="s">
        <v>391</v>
      </c>
      <c r="P152" s="13" t="s">
        <v>391</v>
      </c>
      <c r="Q152" s="13" t="s">
        <v>582</v>
      </c>
      <c r="R152" s="13">
        <v>1979</v>
      </c>
      <c r="S152" s="13" t="s">
        <v>391</v>
      </c>
      <c r="T152" s="14" t="s">
        <v>176</v>
      </c>
      <c r="U152" s="13">
        <v>144</v>
      </c>
    </row>
    <row r="153" spans="1:21" x14ac:dyDescent="0.2">
      <c r="A153" s="11">
        <v>152</v>
      </c>
      <c r="B153" s="12">
        <v>97</v>
      </c>
      <c r="C153" s="12">
        <v>1</v>
      </c>
      <c r="D153" s="11">
        <f t="shared" si="2"/>
        <v>9701</v>
      </c>
      <c r="E153" s="13">
        <v>8</v>
      </c>
      <c r="F153" s="14" t="s">
        <v>42</v>
      </c>
      <c r="G153" s="14" t="s">
        <v>43</v>
      </c>
      <c r="H153" s="14" t="s">
        <v>74</v>
      </c>
      <c r="I153" s="11" t="s">
        <v>583</v>
      </c>
      <c r="J153" s="15">
        <v>10</v>
      </c>
      <c r="K153" s="13">
        <v>0.98540000000000005</v>
      </c>
      <c r="L153" s="13">
        <v>3.04E-2</v>
      </c>
      <c r="M153" s="13">
        <v>16.149999999999999</v>
      </c>
      <c r="N153" s="13">
        <v>62</v>
      </c>
      <c r="O153" s="13" t="s">
        <v>584</v>
      </c>
      <c r="P153" s="13" t="s">
        <v>585</v>
      </c>
      <c r="Q153" s="13" t="s">
        <v>555</v>
      </c>
      <c r="R153" s="13">
        <v>2003</v>
      </c>
      <c r="S153" s="13" t="s">
        <v>406</v>
      </c>
      <c r="T153" s="14" t="s">
        <v>156</v>
      </c>
      <c r="U153" s="13">
        <v>96</v>
      </c>
    </row>
    <row r="154" spans="1:21" x14ac:dyDescent="0.2">
      <c r="A154" s="11">
        <v>153</v>
      </c>
      <c r="B154" s="12">
        <v>97</v>
      </c>
      <c r="C154" s="12">
        <v>2</v>
      </c>
      <c r="D154" s="11">
        <f t="shared" si="2"/>
        <v>9702</v>
      </c>
      <c r="E154" s="13">
        <v>8</v>
      </c>
      <c r="F154" s="14" t="s">
        <v>42</v>
      </c>
      <c r="G154" s="14" t="s">
        <v>43</v>
      </c>
      <c r="H154" s="14" t="s">
        <v>74</v>
      </c>
      <c r="I154" s="11" t="s">
        <v>586</v>
      </c>
      <c r="J154" s="15">
        <v>10</v>
      </c>
      <c r="K154" s="13">
        <v>0.95309999999999995</v>
      </c>
      <c r="L154" s="13">
        <v>3.04E-2</v>
      </c>
      <c r="M154" s="13">
        <v>19.170000000000002</v>
      </c>
      <c r="N154" s="13">
        <v>41</v>
      </c>
      <c r="O154" s="13" t="s">
        <v>587</v>
      </c>
      <c r="P154" s="13" t="s">
        <v>588</v>
      </c>
      <c r="Q154" s="13" t="s">
        <v>555</v>
      </c>
      <c r="R154" s="13">
        <v>2003</v>
      </c>
      <c r="S154" s="13" t="s">
        <v>406</v>
      </c>
      <c r="T154" s="14" t="s">
        <v>295</v>
      </c>
      <c r="U154" s="13">
        <v>61</v>
      </c>
    </row>
    <row r="155" spans="1:21" x14ac:dyDescent="0.2">
      <c r="A155" s="11">
        <v>154</v>
      </c>
      <c r="B155" s="12">
        <v>98</v>
      </c>
      <c r="C155" s="12">
        <v>1</v>
      </c>
      <c r="D155" s="11">
        <f t="shared" si="2"/>
        <v>9801</v>
      </c>
      <c r="E155" s="13">
        <v>8</v>
      </c>
      <c r="F155" s="14" t="s">
        <v>42</v>
      </c>
      <c r="G155" s="14" t="s">
        <v>43</v>
      </c>
      <c r="H155" s="14" t="s">
        <v>74</v>
      </c>
      <c r="I155" s="11" t="s">
        <v>589</v>
      </c>
      <c r="J155" s="15">
        <v>10</v>
      </c>
      <c r="K155" s="13">
        <v>0.97589999999999999</v>
      </c>
      <c r="L155" s="13">
        <v>3.8800000000000001E-2</v>
      </c>
      <c r="M155" s="13">
        <v>12.37</v>
      </c>
      <c r="N155" s="13">
        <v>42</v>
      </c>
      <c r="O155" s="13" t="s">
        <v>590</v>
      </c>
      <c r="P155" s="13" t="s">
        <v>591</v>
      </c>
      <c r="Q155" s="13" t="s">
        <v>555</v>
      </c>
      <c r="R155" s="13">
        <v>2003</v>
      </c>
      <c r="S155" s="13" t="s">
        <v>406</v>
      </c>
      <c r="T155" s="14" t="s">
        <v>157</v>
      </c>
      <c r="U155" s="13">
        <v>97</v>
      </c>
    </row>
    <row r="156" spans="1:21" x14ac:dyDescent="0.2">
      <c r="A156" s="11">
        <v>155</v>
      </c>
      <c r="B156" s="12">
        <v>98</v>
      </c>
      <c r="C156" s="12">
        <v>2</v>
      </c>
      <c r="D156" s="11">
        <f t="shared" si="2"/>
        <v>9802</v>
      </c>
      <c r="E156" s="13">
        <v>8</v>
      </c>
      <c r="F156" s="14" t="s">
        <v>42</v>
      </c>
      <c r="G156" s="14" t="s">
        <v>43</v>
      </c>
      <c r="H156" s="14" t="s">
        <v>74</v>
      </c>
      <c r="I156" s="11" t="s">
        <v>592</v>
      </c>
      <c r="J156" s="15">
        <v>10</v>
      </c>
      <c r="K156" s="13">
        <v>0.97340000000000004</v>
      </c>
      <c r="L156" s="13">
        <v>3.1600000000000003E-2</v>
      </c>
      <c r="M156" s="13">
        <v>19.059999999999999</v>
      </c>
      <c r="N156" s="13">
        <v>152</v>
      </c>
      <c r="O156" s="13" t="s">
        <v>593</v>
      </c>
      <c r="P156" s="13" t="s">
        <v>594</v>
      </c>
      <c r="Q156" s="13" t="s">
        <v>555</v>
      </c>
      <c r="R156" s="13">
        <v>2003</v>
      </c>
      <c r="S156" s="13" t="s">
        <v>406</v>
      </c>
      <c r="T156" s="14" t="s">
        <v>144</v>
      </c>
      <c r="U156" s="13">
        <v>84</v>
      </c>
    </row>
    <row r="157" spans="1:21" x14ac:dyDescent="0.2">
      <c r="A157" s="11">
        <v>156</v>
      </c>
      <c r="B157" s="12">
        <v>99</v>
      </c>
      <c r="C157" s="12">
        <v>1</v>
      </c>
      <c r="D157" s="11">
        <f t="shared" si="2"/>
        <v>9901</v>
      </c>
      <c r="E157" s="13" t="s">
        <v>644</v>
      </c>
      <c r="F157" s="14" t="s">
        <v>42</v>
      </c>
      <c r="G157" s="14" t="s">
        <v>43</v>
      </c>
      <c r="H157" s="14" t="s">
        <v>74</v>
      </c>
      <c r="I157" s="11" t="s">
        <v>424</v>
      </c>
      <c r="J157" s="15">
        <v>0</v>
      </c>
      <c r="K157" s="13">
        <v>0</v>
      </c>
      <c r="L157" s="13" t="s">
        <v>391</v>
      </c>
      <c r="M157" s="13" t="s">
        <v>391</v>
      </c>
      <c r="N157" s="13" t="s">
        <v>391</v>
      </c>
      <c r="O157" s="13" t="s">
        <v>391</v>
      </c>
      <c r="P157" s="13" t="s">
        <v>391</v>
      </c>
      <c r="Q157" s="13" t="s">
        <v>425</v>
      </c>
      <c r="R157" s="13">
        <v>1982</v>
      </c>
      <c r="S157" s="13" t="s">
        <v>410</v>
      </c>
      <c r="T157" s="14" t="s">
        <v>213</v>
      </c>
      <c r="U157" s="13">
        <v>200</v>
      </c>
    </row>
    <row r="158" spans="1:21" x14ac:dyDescent="0.2">
      <c r="A158" s="11">
        <v>157</v>
      </c>
      <c r="B158" s="12">
        <v>99</v>
      </c>
      <c r="C158" s="12">
        <v>2</v>
      </c>
      <c r="D158" s="11">
        <f t="shared" si="2"/>
        <v>9902</v>
      </c>
      <c r="E158" s="13">
        <v>9</v>
      </c>
      <c r="F158" s="14" t="s">
        <v>42</v>
      </c>
      <c r="G158" s="14" t="s">
        <v>43</v>
      </c>
      <c r="H158" s="14" t="s">
        <v>74</v>
      </c>
      <c r="I158" s="11" t="s">
        <v>595</v>
      </c>
      <c r="J158" s="15">
        <v>10</v>
      </c>
      <c r="K158" s="13">
        <v>0</v>
      </c>
      <c r="L158" s="13" t="s">
        <v>391</v>
      </c>
      <c r="M158" s="13" t="s">
        <v>391</v>
      </c>
      <c r="N158" s="13" t="s">
        <v>391</v>
      </c>
      <c r="O158" s="13" t="s">
        <v>391</v>
      </c>
      <c r="P158" s="13" t="s">
        <v>391</v>
      </c>
      <c r="Q158" s="13" t="s">
        <v>482</v>
      </c>
      <c r="R158" s="13">
        <v>1992</v>
      </c>
      <c r="S158" s="13" t="s">
        <v>580</v>
      </c>
      <c r="T158" s="14" t="s">
        <v>296</v>
      </c>
      <c r="U158" s="13">
        <v>62</v>
      </c>
    </row>
    <row r="159" spans="1:21" x14ac:dyDescent="0.2">
      <c r="A159" s="11">
        <v>159</v>
      </c>
      <c r="B159" s="12">
        <v>100</v>
      </c>
      <c r="C159" s="12">
        <v>1</v>
      </c>
      <c r="D159" s="11">
        <f t="shared" si="2"/>
        <v>10001</v>
      </c>
      <c r="E159" s="13">
        <v>9</v>
      </c>
      <c r="F159" s="14" t="s">
        <v>42</v>
      </c>
      <c r="G159" s="14" t="s">
        <v>43</v>
      </c>
      <c r="H159" s="14" t="s">
        <v>74</v>
      </c>
      <c r="I159" s="11" t="s">
        <v>595</v>
      </c>
      <c r="J159" s="15">
        <v>10</v>
      </c>
      <c r="K159" s="13">
        <v>0</v>
      </c>
      <c r="L159" s="13" t="s">
        <v>391</v>
      </c>
      <c r="M159" s="13" t="s">
        <v>391</v>
      </c>
      <c r="N159" s="13" t="s">
        <v>391</v>
      </c>
      <c r="O159" s="13" t="s">
        <v>391</v>
      </c>
      <c r="P159" s="13" t="s">
        <v>391</v>
      </c>
      <c r="Q159" s="13" t="s">
        <v>482</v>
      </c>
      <c r="R159" s="13">
        <v>1992</v>
      </c>
      <c r="S159" s="13" t="s">
        <v>580</v>
      </c>
      <c r="T159" s="14" t="s">
        <v>297</v>
      </c>
      <c r="U159" s="13">
        <v>63</v>
      </c>
    </row>
    <row r="160" spans="1:21" x14ac:dyDescent="0.2">
      <c r="A160" s="11">
        <v>158</v>
      </c>
      <c r="B160" s="12">
        <v>100</v>
      </c>
      <c r="C160" s="12">
        <v>2</v>
      </c>
      <c r="D160" s="11">
        <f t="shared" si="2"/>
        <v>10002</v>
      </c>
      <c r="E160" s="13">
        <v>9</v>
      </c>
      <c r="F160" s="14" t="s">
        <v>42</v>
      </c>
      <c r="G160" s="14" t="s">
        <v>43</v>
      </c>
      <c r="H160" s="14" t="s">
        <v>74</v>
      </c>
      <c r="I160" s="11" t="s">
        <v>595</v>
      </c>
      <c r="J160" s="15">
        <v>0</v>
      </c>
      <c r="K160" s="13">
        <v>0</v>
      </c>
      <c r="L160" s="13" t="s">
        <v>391</v>
      </c>
      <c r="M160" s="13" t="s">
        <v>391</v>
      </c>
      <c r="N160" s="13" t="s">
        <v>391</v>
      </c>
      <c r="O160" s="13" t="s">
        <v>391</v>
      </c>
      <c r="P160" s="13" t="s">
        <v>391</v>
      </c>
      <c r="Q160" s="13" t="s">
        <v>482</v>
      </c>
      <c r="R160" s="13">
        <v>1992</v>
      </c>
      <c r="S160" s="13" t="s">
        <v>580</v>
      </c>
      <c r="T160" s="14" t="s">
        <v>650</v>
      </c>
      <c r="U160" s="13">
        <v>64</v>
      </c>
    </row>
    <row r="161" spans="1:21" x14ac:dyDescent="0.2">
      <c r="A161" s="11">
        <v>161</v>
      </c>
      <c r="B161" s="12">
        <v>101</v>
      </c>
      <c r="C161" s="12">
        <v>1</v>
      </c>
      <c r="D161" s="11">
        <f t="shared" si="2"/>
        <v>10101</v>
      </c>
      <c r="E161" s="13">
        <v>9</v>
      </c>
      <c r="F161" s="14" t="s">
        <v>42</v>
      </c>
      <c r="G161" s="14" t="s">
        <v>43</v>
      </c>
      <c r="H161" s="14" t="s">
        <v>74</v>
      </c>
      <c r="I161" s="11" t="s">
        <v>557</v>
      </c>
      <c r="J161" s="15">
        <v>0</v>
      </c>
      <c r="K161" s="13">
        <v>0.97419999999999995</v>
      </c>
      <c r="L161" s="13" t="s">
        <v>391</v>
      </c>
      <c r="M161" s="13" t="s">
        <v>391</v>
      </c>
      <c r="N161" s="13">
        <v>24</v>
      </c>
      <c r="O161" s="13" t="s">
        <v>391</v>
      </c>
      <c r="P161" s="13" t="s">
        <v>391</v>
      </c>
      <c r="Q161" s="13" t="s">
        <v>425</v>
      </c>
      <c r="R161" s="13">
        <v>1982</v>
      </c>
      <c r="S161" s="13" t="s">
        <v>410</v>
      </c>
      <c r="T161" s="14" t="s">
        <v>298</v>
      </c>
      <c r="U161" s="13">
        <v>65</v>
      </c>
    </row>
    <row r="162" spans="1:21" x14ac:dyDescent="0.2">
      <c r="A162" s="11">
        <v>160</v>
      </c>
      <c r="B162" s="12">
        <v>101</v>
      </c>
      <c r="C162" s="12">
        <v>2</v>
      </c>
      <c r="D162" s="11">
        <f t="shared" si="2"/>
        <v>10102</v>
      </c>
      <c r="E162" s="13">
        <v>9</v>
      </c>
      <c r="F162" s="14" t="s">
        <v>42</v>
      </c>
      <c r="G162" s="14" t="s">
        <v>43</v>
      </c>
      <c r="H162" s="14" t="s">
        <v>74</v>
      </c>
      <c r="I162" s="11" t="s">
        <v>538</v>
      </c>
      <c r="J162" s="15">
        <v>0</v>
      </c>
      <c r="K162" s="13">
        <v>0.99750000000000005</v>
      </c>
      <c r="L162" s="13" t="s">
        <v>391</v>
      </c>
      <c r="M162" s="13">
        <v>7.8</v>
      </c>
      <c r="N162" s="13">
        <v>89</v>
      </c>
      <c r="O162" s="13" t="s">
        <v>391</v>
      </c>
      <c r="P162" s="13" t="s">
        <v>391</v>
      </c>
      <c r="Q162" s="13" t="s">
        <v>427</v>
      </c>
      <c r="R162" s="13">
        <v>1993</v>
      </c>
      <c r="S162" s="13" t="s">
        <v>406</v>
      </c>
      <c r="T162" s="14" t="s">
        <v>299</v>
      </c>
      <c r="U162" s="13">
        <v>66</v>
      </c>
    </row>
    <row r="163" spans="1:21" x14ac:dyDescent="0.2">
      <c r="A163" s="11">
        <v>162</v>
      </c>
      <c r="B163" s="12">
        <v>102</v>
      </c>
      <c r="C163" s="12">
        <v>1</v>
      </c>
      <c r="D163" s="11">
        <f t="shared" si="2"/>
        <v>10201</v>
      </c>
      <c r="E163" s="13">
        <v>9</v>
      </c>
      <c r="F163" s="14" t="s">
        <v>42</v>
      </c>
      <c r="G163" s="14" t="s">
        <v>43</v>
      </c>
      <c r="H163" s="14" t="s">
        <v>74</v>
      </c>
      <c r="I163" s="11" t="s">
        <v>596</v>
      </c>
      <c r="J163" s="15">
        <v>0</v>
      </c>
      <c r="K163" s="13">
        <v>0.97609999999999997</v>
      </c>
      <c r="L163" s="13" t="s">
        <v>391</v>
      </c>
      <c r="M163" s="13" t="s">
        <v>391</v>
      </c>
      <c r="N163" s="13">
        <v>39</v>
      </c>
      <c r="O163" s="13" t="s">
        <v>391</v>
      </c>
      <c r="P163" s="13" t="s">
        <v>391</v>
      </c>
      <c r="Q163" s="13" t="s">
        <v>563</v>
      </c>
      <c r="R163" s="13">
        <v>1981</v>
      </c>
      <c r="S163" s="13" t="s">
        <v>410</v>
      </c>
      <c r="T163" s="14" t="s">
        <v>300</v>
      </c>
      <c r="U163" s="13">
        <v>67</v>
      </c>
    </row>
    <row r="164" spans="1:21" x14ac:dyDescent="0.2">
      <c r="A164" s="11">
        <v>163</v>
      </c>
      <c r="B164" s="12">
        <v>102</v>
      </c>
      <c r="C164" s="12">
        <v>2</v>
      </c>
      <c r="D164" s="11">
        <f t="shared" si="2"/>
        <v>10202</v>
      </c>
      <c r="E164" s="13">
        <v>9</v>
      </c>
      <c r="F164" s="14" t="s">
        <v>42</v>
      </c>
      <c r="G164" s="14" t="s">
        <v>43</v>
      </c>
      <c r="H164" s="14" t="s">
        <v>74</v>
      </c>
      <c r="I164" s="11" t="s">
        <v>570</v>
      </c>
      <c r="J164" s="15">
        <v>0</v>
      </c>
      <c r="K164" s="13">
        <v>0.97419999999999995</v>
      </c>
      <c r="L164" s="13">
        <v>4.2900000000000001E-2</v>
      </c>
      <c r="M164" s="13" t="s">
        <v>391</v>
      </c>
      <c r="N164" s="13">
        <v>15</v>
      </c>
      <c r="O164" s="13" t="s">
        <v>391</v>
      </c>
      <c r="P164" s="13" t="s">
        <v>391</v>
      </c>
      <c r="Q164" s="13" t="s">
        <v>563</v>
      </c>
      <c r="R164" s="13">
        <v>1981</v>
      </c>
      <c r="S164" s="13" t="s">
        <v>410</v>
      </c>
      <c r="T164" s="14" t="s">
        <v>301</v>
      </c>
      <c r="U164" s="13">
        <v>68</v>
      </c>
    </row>
    <row r="165" spans="1:21" x14ac:dyDescent="0.2">
      <c r="A165" s="11">
        <v>165</v>
      </c>
      <c r="B165" s="12">
        <v>103</v>
      </c>
      <c r="C165" s="12">
        <v>1</v>
      </c>
      <c r="D165" s="11">
        <f t="shared" si="2"/>
        <v>10301</v>
      </c>
      <c r="E165" s="13">
        <v>10</v>
      </c>
      <c r="F165" s="14" t="s">
        <v>42</v>
      </c>
      <c r="G165" s="14" t="s">
        <v>43</v>
      </c>
      <c r="H165" s="14" t="s">
        <v>17</v>
      </c>
      <c r="I165" s="11" t="s">
        <v>597</v>
      </c>
      <c r="J165" s="15">
        <v>0</v>
      </c>
      <c r="K165" s="13">
        <v>0.96040000000000003</v>
      </c>
      <c r="L165" s="13" t="s">
        <v>391</v>
      </c>
      <c r="M165" s="13" t="s">
        <v>391</v>
      </c>
      <c r="N165" s="13">
        <v>50</v>
      </c>
      <c r="O165" s="13" t="s">
        <v>391</v>
      </c>
      <c r="P165" s="13" t="s">
        <v>391</v>
      </c>
      <c r="Q165" s="13" t="s">
        <v>467</v>
      </c>
      <c r="R165" s="13">
        <v>1988</v>
      </c>
      <c r="S165" s="13" t="s">
        <v>410</v>
      </c>
      <c r="T165" s="14" t="s">
        <v>177</v>
      </c>
      <c r="U165" s="13">
        <v>145</v>
      </c>
    </row>
    <row r="166" spans="1:21" x14ac:dyDescent="0.2">
      <c r="A166" s="11">
        <v>164</v>
      </c>
      <c r="B166" s="12">
        <v>103</v>
      </c>
      <c r="C166" s="12">
        <v>2</v>
      </c>
      <c r="D166" s="11">
        <f t="shared" si="2"/>
        <v>10302</v>
      </c>
      <c r="E166" s="13">
        <v>10</v>
      </c>
      <c r="F166" s="14" t="s">
        <v>42</v>
      </c>
      <c r="G166" s="14" t="s">
        <v>43</v>
      </c>
      <c r="H166" s="14" t="s">
        <v>74</v>
      </c>
      <c r="I166" s="11" t="s">
        <v>597</v>
      </c>
      <c r="J166" s="15">
        <v>0</v>
      </c>
      <c r="K166" s="13">
        <v>0.98009999999999997</v>
      </c>
      <c r="L166" s="13" t="s">
        <v>391</v>
      </c>
      <c r="M166" s="13" t="s">
        <v>391</v>
      </c>
      <c r="N166" s="13">
        <v>50</v>
      </c>
      <c r="O166" s="13" t="s">
        <v>391</v>
      </c>
      <c r="P166" s="13" t="s">
        <v>391</v>
      </c>
      <c r="Q166" s="13" t="s">
        <v>598</v>
      </c>
      <c r="R166" s="13">
        <v>1991</v>
      </c>
      <c r="S166" s="13" t="s">
        <v>414</v>
      </c>
      <c r="T166" s="14" t="s">
        <v>134</v>
      </c>
      <c r="U166" s="13">
        <v>69</v>
      </c>
    </row>
    <row r="167" spans="1:21" x14ac:dyDescent="0.2">
      <c r="A167" s="11">
        <v>166</v>
      </c>
      <c r="B167" s="12">
        <v>104</v>
      </c>
      <c r="C167" s="12">
        <v>1</v>
      </c>
      <c r="D167" s="11">
        <f t="shared" si="2"/>
        <v>10401</v>
      </c>
      <c r="E167" s="13">
        <v>10</v>
      </c>
      <c r="F167" s="14" t="s">
        <v>42</v>
      </c>
      <c r="G167" s="14" t="s">
        <v>43</v>
      </c>
      <c r="H167" s="14" t="s">
        <v>17</v>
      </c>
      <c r="I167" s="11" t="s">
        <v>599</v>
      </c>
      <c r="J167" s="15">
        <v>0</v>
      </c>
      <c r="K167" s="13">
        <v>0.99780000000000002</v>
      </c>
      <c r="L167" s="13" t="s">
        <v>391</v>
      </c>
      <c r="M167" s="13" t="s">
        <v>391</v>
      </c>
      <c r="N167" s="13">
        <v>33</v>
      </c>
      <c r="O167" s="13" t="s">
        <v>391</v>
      </c>
      <c r="P167" s="13" t="s">
        <v>391</v>
      </c>
      <c r="Q167" s="13" t="s">
        <v>529</v>
      </c>
      <c r="R167" s="13">
        <v>1996</v>
      </c>
      <c r="S167" s="13" t="s">
        <v>414</v>
      </c>
      <c r="T167" s="14" t="s">
        <v>223</v>
      </c>
      <c r="U167" s="13">
        <v>114</v>
      </c>
    </row>
    <row r="168" spans="1:21" x14ac:dyDescent="0.2">
      <c r="A168" s="11">
        <v>167</v>
      </c>
      <c r="B168" s="12">
        <v>104</v>
      </c>
      <c r="C168" s="12">
        <v>2</v>
      </c>
      <c r="D168" s="11">
        <f t="shared" si="2"/>
        <v>10402</v>
      </c>
      <c r="E168" s="13">
        <v>10</v>
      </c>
      <c r="F168" s="14" t="s">
        <v>42</v>
      </c>
      <c r="G168" s="14" t="s">
        <v>43</v>
      </c>
      <c r="H168" s="14" t="s">
        <v>17</v>
      </c>
      <c r="I168" s="11" t="s">
        <v>600</v>
      </c>
      <c r="J168" s="15">
        <v>0</v>
      </c>
      <c r="K168" s="13">
        <v>0.98599999999999999</v>
      </c>
      <c r="L168" s="13" t="s">
        <v>391</v>
      </c>
      <c r="M168" s="13" t="s">
        <v>391</v>
      </c>
      <c r="N168" s="13">
        <v>30</v>
      </c>
      <c r="O168" s="13" t="s">
        <v>391</v>
      </c>
      <c r="P168" s="13" t="s">
        <v>391</v>
      </c>
      <c r="Q168" s="13" t="s">
        <v>409</v>
      </c>
      <c r="R168" s="13">
        <v>1978</v>
      </c>
      <c r="S168" s="13" t="s">
        <v>410</v>
      </c>
      <c r="T168" s="14" t="s">
        <v>224</v>
      </c>
      <c r="U168" s="13">
        <v>115</v>
      </c>
    </row>
    <row r="169" spans="1:21" x14ac:dyDescent="0.2">
      <c r="A169" s="11">
        <v>168</v>
      </c>
      <c r="B169" s="12">
        <v>105</v>
      </c>
      <c r="C169" s="12">
        <v>1</v>
      </c>
      <c r="D169" s="11">
        <f t="shared" si="2"/>
        <v>10501</v>
      </c>
      <c r="E169" s="13">
        <v>10</v>
      </c>
      <c r="F169" s="14" t="s">
        <v>42</v>
      </c>
      <c r="G169" s="14" t="s">
        <v>43</v>
      </c>
      <c r="H169" s="14" t="s">
        <v>74</v>
      </c>
      <c r="I169" s="11" t="s">
        <v>597</v>
      </c>
      <c r="J169" s="15">
        <v>0</v>
      </c>
      <c r="K169" s="13">
        <v>0.96040000000000003</v>
      </c>
      <c r="L169" s="13" t="s">
        <v>391</v>
      </c>
      <c r="M169" s="13" t="s">
        <v>391</v>
      </c>
      <c r="N169" s="13">
        <v>50</v>
      </c>
      <c r="O169" s="13" t="s">
        <v>391</v>
      </c>
      <c r="P169" s="13" t="s">
        <v>391</v>
      </c>
      <c r="Q169" s="13" t="s">
        <v>598</v>
      </c>
      <c r="R169" s="13">
        <v>1991</v>
      </c>
      <c r="S169" s="13" t="s">
        <v>414</v>
      </c>
      <c r="T169" s="14" t="s">
        <v>177</v>
      </c>
      <c r="U169" s="13">
        <v>146</v>
      </c>
    </row>
    <row r="170" spans="1:21" x14ac:dyDescent="0.2">
      <c r="A170" s="11">
        <v>169</v>
      </c>
      <c r="B170" s="12">
        <v>105</v>
      </c>
      <c r="C170" s="12">
        <v>2</v>
      </c>
      <c r="D170" s="11">
        <f t="shared" si="2"/>
        <v>10502</v>
      </c>
      <c r="E170" s="13">
        <v>9</v>
      </c>
      <c r="F170" s="14" t="s">
        <v>44</v>
      </c>
      <c r="G170" s="14" t="s">
        <v>45</v>
      </c>
      <c r="H170" s="14" t="s">
        <v>74</v>
      </c>
      <c r="I170" s="11" t="s">
        <v>595</v>
      </c>
      <c r="J170" s="15">
        <v>10</v>
      </c>
      <c r="K170" s="13">
        <v>0</v>
      </c>
      <c r="L170" s="13" t="s">
        <v>391</v>
      </c>
      <c r="M170" s="13" t="s">
        <v>391</v>
      </c>
      <c r="N170" s="13" t="s">
        <v>391</v>
      </c>
      <c r="O170" s="13" t="s">
        <v>391</v>
      </c>
      <c r="P170" s="13" t="s">
        <v>391</v>
      </c>
      <c r="Q170" s="13" t="s">
        <v>482</v>
      </c>
      <c r="R170" s="13">
        <v>1992</v>
      </c>
      <c r="S170" s="13" t="s">
        <v>580</v>
      </c>
      <c r="T170" s="14" t="s">
        <v>135</v>
      </c>
      <c r="U170" s="13">
        <v>70</v>
      </c>
    </row>
    <row r="171" spans="1:21" x14ac:dyDescent="0.2">
      <c r="A171" s="11">
        <v>171</v>
      </c>
      <c r="B171" s="12">
        <v>106</v>
      </c>
      <c r="C171" s="12">
        <v>1</v>
      </c>
      <c r="D171" s="11">
        <f t="shared" si="2"/>
        <v>10601</v>
      </c>
      <c r="E171" s="13">
        <v>9</v>
      </c>
      <c r="F171" s="14" t="s">
        <v>44</v>
      </c>
      <c r="G171" s="14" t="s">
        <v>45</v>
      </c>
      <c r="H171" s="14" t="s">
        <v>74</v>
      </c>
      <c r="I171" s="11" t="s">
        <v>595</v>
      </c>
      <c r="J171" s="15">
        <v>0</v>
      </c>
      <c r="K171" s="13">
        <v>0</v>
      </c>
      <c r="L171" s="13" t="s">
        <v>391</v>
      </c>
      <c r="M171" s="13" t="s">
        <v>391</v>
      </c>
      <c r="N171" s="13" t="s">
        <v>391</v>
      </c>
      <c r="O171" s="13" t="s">
        <v>391</v>
      </c>
      <c r="P171" s="13" t="s">
        <v>391</v>
      </c>
      <c r="Q171" s="13" t="s">
        <v>482</v>
      </c>
      <c r="R171" s="13">
        <v>1993</v>
      </c>
      <c r="S171" s="13" t="s">
        <v>580</v>
      </c>
      <c r="T171" s="14" t="s">
        <v>136</v>
      </c>
      <c r="U171" s="13">
        <v>71</v>
      </c>
    </row>
    <row r="172" spans="1:21" x14ac:dyDescent="0.2">
      <c r="A172" s="11">
        <v>170</v>
      </c>
      <c r="B172" s="12">
        <v>106</v>
      </c>
      <c r="C172" s="12">
        <v>2</v>
      </c>
      <c r="D172" s="11">
        <f t="shared" si="2"/>
        <v>10602</v>
      </c>
      <c r="E172" s="13">
        <v>7</v>
      </c>
      <c r="F172" s="14" t="s">
        <v>46</v>
      </c>
      <c r="G172" s="14" t="s">
        <v>47</v>
      </c>
      <c r="H172" s="14" t="s">
        <v>74</v>
      </c>
      <c r="I172" s="11" t="s">
        <v>601</v>
      </c>
      <c r="J172" s="15">
        <v>0</v>
      </c>
      <c r="K172" s="13">
        <v>0.99</v>
      </c>
      <c r="L172" s="13" t="s">
        <v>391</v>
      </c>
      <c r="M172" s="13">
        <v>12.7</v>
      </c>
      <c r="N172" s="13">
        <v>80</v>
      </c>
      <c r="O172" s="13" t="s">
        <v>391</v>
      </c>
      <c r="P172" s="13" t="s">
        <v>391</v>
      </c>
      <c r="Q172" s="13" t="s">
        <v>602</v>
      </c>
      <c r="R172" s="13">
        <v>1992</v>
      </c>
      <c r="S172" s="13" t="s">
        <v>391</v>
      </c>
      <c r="T172" s="14" t="s">
        <v>137</v>
      </c>
      <c r="U172" s="13">
        <v>72</v>
      </c>
    </row>
    <row r="173" spans="1:21" x14ac:dyDescent="0.2">
      <c r="A173" s="11">
        <v>172</v>
      </c>
      <c r="B173" s="12">
        <v>107</v>
      </c>
      <c r="C173" s="12">
        <v>1</v>
      </c>
      <c r="D173" s="11">
        <f t="shared" si="2"/>
        <v>10701</v>
      </c>
      <c r="E173" s="13">
        <v>7</v>
      </c>
      <c r="F173" s="14" t="s">
        <v>48</v>
      </c>
      <c r="G173" s="14" t="s">
        <v>49</v>
      </c>
      <c r="H173" s="14" t="s">
        <v>74</v>
      </c>
      <c r="I173" s="11" t="s">
        <v>603</v>
      </c>
      <c r="J173" s="15">
        <v>0</v>
      </c>
      <c r="K173" s="13">
        <v>0.97219999999999995</v>
      </c>
      <c r="L173" s="13" t="s">
        <v>391</v>
      </c>
      <c r="M173" s="13">
        <v>12.83</v>
      </c>
      <c r="N173" s="13">
        <v>54</v>
      </c>
      <c r="O173" s="13" t="s">
        <v>391</v>
      </c>
      <c r="P173" s="13" t="s">
        <v>391</v>
      </c>
      <c r="Q173" s="13" t="s">
        <v>602</v>
      </c>
      <c r="R173" s="13">
        <v>1988</v>
      </c>
      <c r="S173" s="13" t="s">
        <v>406</v>
      </c>
      <c r="T173" s="14" t="s">
        <v>138</v>
      </c>
      <c r="U173" s="13">
        <v>73</v>
      </c>
    </row>
    <row r="174" spans="1:21" x14ac:dyDescent="0.2">
      <c r="A174" s="11">
        <v>173</v>
      </c>
      <c r="B174" s="12">
        <v>107</v>
      </c>
      <c r="C174" s="12">
        <v>2</v>
      </c>
      <c r="D174" s="11">
        <f t="shared" si="2"/>
        <v>10702</v>
      </c>
      <c r="E174" s="13">
        <v>7</v>
      </c>
      <c r="F174" s="14" t="s">
        <v>48</v>
      </c>
      <c r="G174" s="14" t="s">
        <v>49</v>
      </c>
      <c r="H174" s="14" t="s">
        <v>74</v>
      </c>
      <c r="I174" s="11" t="s">
        <v>603</v>
      </c>
      <c r="J174" s="15">
        <v>0</v>
      </c>
      <c r="K174" s="13">
        <v>0.98799999999999999</v>
      </c>
      <c r="L174" s="13" t="s">
        <v>391</v>
      </c>
      <c r="M174" s="13">
        <v>12.67</v>
      </c>
      <c r="N174" s="13">
        <v>80</v>
      </c>
      <c r="O174" s="13" t="s">
        <v>391</v>
      </c>
      <c r="P174" s="13" t="s">
        <v>391</v>
      </c>
      <c r="Q174" s="13" t="s">
        <v>602</v>
      </c>
      <c r="R174" s="13">
        <v>1988</v>
      </c>
      <c r="S174" s="13" t="s">
        <v>406</v>
      </c>
      <c r="T174" s="14" t="s">
        <v>139</v>
      </c>
      <c r="U174" s="13">
        <v>74</v>
      </c>
    </row>
    <row r="175" spans="1:21" x14ac:dyDescent="0.2">
      <c r="A175" s="11">
        <v>174</v>
      </c>
      <c r="B175" s="12">
        <v>108</v>
      </c>
      <c r="C175" s="12">
        <v>1</v>
      </c>
      <c r="D175" s="11">
        <f t="shared" si="2"/>
        <v>10801</v>
      </c>
      <c r="E175" s="13">
        <v>7</v>
      </c>
      <c r="F175" s="14" t="s">
        <v>48</v>
      </c>
      <c r="G175" s="14" t="s">
        <v>49</v>
      </c>
      <c r="H175" s="14" t="s">
        <v>74</v>
      </c>
      <c r="I175" s="11" t="s">
        <v>603</v>
      </c>
      <c r="J175" s="15">
        <v>0</v>
      </c>
      <c r="K175" s="13">
        <v>0.97219999999999995</v>
      </c>
      <c r="L175" s="13" t="s">
        <v>391</v>
      </c>
      <c r="M175" s="13" t="s">
        <v>391</v>
      </c>
      <c r="N175" s="13">
        <v>54</v>
      </c>
      <c r="O175" s="13" t="s">
        <v>391</v>
      </c>
      <c r="P175" s="13" t="s">
        <v>391</v>
      </c>
      <c r="Q175" s="13" t="s">
        <v>602</v>
      </c>
      <c r="R175" s="13">
        <v>1988</v>
      </c>
      <c r="S175" s="13" t="s">
        <v>406</v>
      </c>
      <c r="T175" s="14" t="s">
        <v>138</v>
      </c>
      <c r="U175" s="13">
        <v>75</v>
      </c>
    </row>
    <row r="176" spans="1:21" x14ac:dyDescent="0.2">
      <c r="A176" s="11">
        <v>175</v>
      </c>
      <c r="B176" s="12">
        <v>108</v>
      </c>
      <c r="C176" s="12">
        <v>2</v>
      </c>
      <c r="D176" s="11">
        <f t="shared" si="2"/>
        <v>10802</v>
      </c>
      <c r="E176" s="13">
        <v>8</v>
      </c>
      <c r="F176" s="14" t="s">
        <v>48</v>
      </c>
      <c r="G176" s="14" t="s">
        <v>49</v>
      </c>
      <c r="H176" s="14" t="s">
        <v>74</v>
      </c>
      <c r="I176" s="11" t="s">
        <v>503</v>
      </c>
      <c r="J176" s="15">
        <v>10</v>
      </c>
      <c r="K176" s="13">
        <v>0.87539999999999996</v>
      </c>
      <c r="L176" s="13">
        <v>0.41370000000000001</v>
      </c>
      <c r="M176" s="13">
        <v>24.91</v>
      </c>
      <c r="N176" s="13">
        <v>211</v>
      </c>
      <c r="O176" s="13" t="s">
        <v>604</v>
      </c>
      <c r="P176" s="13" t="s">
        <v>605</v>
      </c>
      <c r="Q176" s="13" t="s">
        <v>413</v>
      </c>
      <c r="R176" s="13">
        <v>1994</v>
      </c>
      <c r="S176" s="13" t="s">
        <v>414</v>
      </c>
      <c r="T176" s="14" t="s">
        <v>309</v>
      </c>
      <c r="U176" s="13">
        <v>206</v>
      </c>
    </row>
    <row r="177" spans="1:21" x14ac:dyDescent="0.2">
      <c r="A177" s="11">
        <v>176</v>
      </c>
      <c r="B177" s="12">
        <v>109</v>
      </c>
      <c r="C177" s="12">
        <v>1</v>
      </c>
      <c r="D177" s="11">
        <f t="shared" si="2"/>
        <v>10901</v>
      </c>
      <c r="E177" s="13">
        <v>8</v>
      </c>
      <c r="F177" s="14" t="s">
        <v>48</v>
      </c>
      <c r="G177" s="14" t="s">
        <v>49</v>
      </c>
      <c r="H177" s="14" t="s">
        <v>74</v>
      </c>
      <c r="I177" s="11" t="s">
        <v>503</v>
      </c>
      <c r="J177" s="15" t="s">
        <v>606</v>
      </c>
      <c r="K177" s="13">
        <v>0.87470000000000003</v>
      </c>
      <c r="L177" s="13">
        <v>0.1101</v>
      </c>
      <c r="M177" s="13">
        <v>24.93</v>
      </c>
      <c r="N177" s="13">
        <v>1302</v>
      </c>
      <c r="O177" s="13" t="s">
        <v>607</v>
      </c>
      <c r="P177" s="13" t="s">
        <v>420</v>
      </c>
      <c r="Q177" s="13" t="s">
        <v>413</v>
      </c>
      <c r="R177" s="13">
        <v>1994</v>
      </c>
      <c r="S177" s="13" t="s">
        <v>414</v>
      </c>
      <c r="T177" s="14" t="s">
        <v>155</v>
      </c>
      <c r="U177" s="13">
        <v>95</v>
      </c>
    </row>
    <row r="178" spans="1:21" x14ac:dyDescent="0.2">
      <c r="A178" s="11">
        <v>177</v>
      </c>
      <c r="B178" s="12">
        <v>109</v>
      </c>
      <c r="C178" s="12">
        <v>2</v>
      </c>
      <c r="D178" s="11">
        <f t="shared" si="2"/>
        <v>10902</v>
      </c>
      <c r="E178" s="13" t="s">
        <v>643</v>
      </c>
      <c r="F178" s="14" t="s">
        <v>48</v>
      </c>
      <c r="G178" s="14" t="s">
        <v>49</v>
      </c>
      <c r="H178" s="14" t="s">
        <v>74</v>
      </c>
      <c r="I178" s="11" t="s">
        <v>542</v>
      </c>
      <c r="J178" s="15">
        <v>0</v>
      </c>
      <c r="K178" s="13">
        <v>0</v>
      </c>
      <c r="L178" s="13" t="s">
        <v>391</v>
      </c>
      <c r="M178" s="13" t="s">
        <v>391</v>
      </c>
      <c r="N178" s="13" t="s">
        <v>391</v>
      </c>
      <c r="O178" s="13" t="s">
        <v>391</v>
      </c>
      <c r="P178" s="13" t="s">
        <v>391</v>
      </c>
      <c r="Q178" s="13" t="s">
        <v>425</v>
      </c>
      <c r="R178" s="13">
        <v>1984</v>
      </c>
      <c r="S178" s="13" t="s">
        <v>406</v>
      </c>
      <c r="T178" s="14" t="s">
        <v>151</v>
      </c>
      <c r="U178" s="13">
        <v>91</v>
      </c>
    </row>
    <row r="179" spans="1:21" x14ac:dyDescent="0.2">
      <c r="A179" s="11">
        <v>179</v>
      </c>
      <c r="B179" s="12">
        <v>110</v>
      </c>
      <c r="C179" s="12">
        <v>1</v>
      </c>
      <c r="D179" s="11">
        <f t="shared" si="2"/>
        <v>11001</v>
      </c>
      <c r="E179" s="13">
        <v>9</v>
      </c>
      <c r="F179" s="14" t="s">
        <v>48</v>
      </c>
      <c r="G179" s="14" t="s">
        <v>49</v>
      </c>
      <c r="H179" s="14" t="s">
        <v>74</v>
      </c>
      <c r="I179" s="11" t="s">
        <v>608</v>
      </c>
      <c r="J179" s="15">
        <v>0</v>
      </c>
      <c r="K179" s="13">
        <v>0.97419999999999995</v>
      </c>
      <c r="L179" s="13" t="s">
        <v>391</v>
      </c>
      <c r="M179" s="13" t="s">
        <v>391</v>
      </c>
      <c r="N179" s="13">
        <v>134</v>
      </c>
      <c r="O179" s="13" t="s">
        <v>391</v>
      </c>
      <c r="P179" s="13" t="s">
        <v>391</v>
      </c>
      <c r="Q179" s="13" t="s">
        <v>425</v>
      </c>
      <c r="R179" s="13">
        <v>1982</v>
      </c>
      <c r="S179" s="13" t="s">
        <v>410</v>
      </c>
      <c r="T179" s="14" t="s">
        <v>152</v>
      </c>
      <c r="U179" s="13">
        <v>92</v>
      </c>
    </row>
    <row r="180" spans="1:21" x14ac:dyDescent="0.2">
      <c r="A180" s="11">
        <v>178</v>
      </c>
      <c r="B180" s="12">
        <v>110</v>
      </c>
      <c r="C180" s="12">
        <v>2</v>
      </c>
      <c r="D180" s="11">
        <f t="shared" si="2"/>
        <v>11002</v>
      </c>
      <c r="E180" s="13">
        <v>9</v>
      </c>
      <c r="F180" s="14" t="s">
        <v>48</v>
      </c>
      <c r="G180" s="14" t="s">
        <v>49</v>
      </c>
      <c r="H180" s="14" t="s">
        <v>74</v>
      </c>
      <c r="I180" s="11" t="s">
        <v>608</v>
      </c>
      <c r="J180" s="15">
        <v>0</v>
      </c>
      <c r="K180" s="13">
        <v>0.97419999999999995</v>
      </c>
      <c r="L180" s="13">
        <v>3.44E-2</v>
      </c>
      <c r="M180" s="13" t="s">
        <v>391</v>
      </c>
      <c r="N180" s="13">
        <v>134</v>
      </c>
      <c r="O180" s="13" t="s">
        <v>391</v>
      </c>
      <c r="P180" s="13" t="s">
        <v>391</v>
      </c>
      <c r="Q180" s="13" t="s">
        <v>425</v>
      </c>
      <c r="R180" s="13">
        <v>1982</v>
      </c>
      <c r="S180" s="13" t="s">
        <v>410</v>
      </c>
      <c r="T180" s="14" t="s">
        <v>143</v>
      </c>
      <c r="U180" s="13">
        <v>83</v>
      </c>
    </row>
    <row r="181" spans="1:21" x14ac:dyDescent="0.2">
      <c r="A181" s="11">
        <v>180</v>
      </c>
      <c r="B181" s="12">
        <v>111</v>
      </c>
      <c r="C181" s="12">
        <v>1</v>
      </c>
      <c r="D181" s="11">
        <f t="shared" si="2"/>
        <v>11101</v>
      </c>
      <c r="E181" s="13">
        <v>9</v>
      </c>
      <c r="F181" s="14" t="s">
        <v>48</v>
      </c>
      <c r="G181" s="14" t="s">
        <v>49</v>
      </c>
      <c r="H181" s="14" t="s">
        <v>74</v>
      </c>
      <c r="I181" s="11" t="s">
        <v>608</v>
      </c>
      <c r="J181" s="15">
        <v>0</v>
      </c>
      <c r="K181" s="13">
        <v>0.97419999999999995</v>
      </c>
      <c r="L181" s="13">
        <v>3.4599999999999999E-2</v>
      </c>
      <c r="M181" s="13" t="s">
        <v>391</v>
      </c>
      <c r="N181" s="13">
        <v>134</v>
      </c>
      <c r="O181" s="13" t="s">
        <v>391</v>
      </c>
      <c r="P181" s="13" t="s">
        <v>391</v>
      </c>
      <c r="Q181" s="13" t="s">
        <v>425</v>
      </c>
      <c r="R181" s="13">
        <v>1982</v>
      </c>
      <c r="S181" s="13" t="s">
        <v>410</v>
      </c>
      <c r="T181" s="14" t="s">
        <v>153</v>
      </c>
      <c r="U181" s="13">
        <v>93</v>
      </c>
    </row>
    <row r="182" spans="1:21" x14ac:dyDescent="0.2">
      <c r="A182" s="11">
        <v>181</v>
      </c>
      <c r="B182" s="12">
        <v>111</v>
      </c>
      <c r="C182" s="12">
        <v>2</v>
      </c>
      <c r="D182" s="11">
        <f t="shared" si="2"/>
        <v>11102</v>
      </c>
      <c r="E182" s="13">
        <v>9</v>
      </c>
      <c r="F182" s="14" t="s">
        <v>48</v>
      </c>
      <c r="G182" s="14" t="s">
        <v>49</v>
      </c>
      <c r="H182" s="14" t="s">
        <v>74</v>
      </c>
      <c r="I182" s="11" t="s">
        <v>608</v>
      </c>
      <c r="J182" s="15">
        <v>0</v>
      </c>
      <c r="K182" s="13">
        <v>0.97419999999999995</v>
      </c>
      <c r="L182" s="13">
        <v>3.4599999999999999E-2</v>
      </c>
      <c r="M182" s="13" t="s">
        <v>391</v>
      </c>
      <c r="N182" s="13">
        <v>134</v>
      </c>
      <c r="O182" s="13" t="s">
        <v>391</v>
      </c>
      <c r="P182" s="13" t="s">
        <v>391</v>
      </c>
      <c r="Q182" s="13" t="s">
        <v>425</v>
      </c>
      <c r="R182" s="13">
        <v>1982</v>
      </c>
      <c r="S182" s="13" t="s">
        <v>410</v>
      </c>
      <c r="T182" s="14" t="s">
        <v>149</v>
      </c>
      <c r="U182" s="13">
        <v>89</v>
      </c>
    </row>
    <row r="183" spans="1:21" x14ac:dyDescent="0.2">
      <c r="A183" s="11">
        <v>183</v>
      </c>
      <c r="B183" s="12">
        <v>112</v>
      </c>
      <c r="C183" s="12">
        <v>1</v>
      </c>
      <c r="D183" s="11">
        <f t="shared" si="2"/>
        <v>11201</v>
      </c>
      <c r="E183" s="13">
        <v>9</v>
      </c>
      <c r="F183" s="14" t="s">
        <v>48</v>
      </c>
      <c r="G183" s="14" t="s">
        <v>49</v>
      </c>
      <c r="H183" s="14" t="s">
        <v>17</v>
      </c>
      <c r="I183" s="11" t="s">
        <v>608</v>
      </c>
      <c r="J183" s="15">
        <v>10</v>
      </c>
      <c r="K183" s="13">
        <v>0.98350000000000004</v>
      </c>
      <c r="L183" s="13">
        <v>3.6400000000000002E-2</v>
      </c>
      <c r="M183" s="13">
        <v>13.67</v>
      </c>
      <c r="N183" s="13">
        <v>333</v>
      </c>
      <c r="O183" s="13" t="s">
        <v>391</v>
      </c>
      <c r="P183" s="13" t="s">
        <v>391</v>
      </c>
      <c r="Q183" s="13" t="s">
        <v>425</v>
      </c>
      <c r="R183" s="13">
        <v>1982</v>
      </c>
      <c r="S183" s="13" t="s">
        <v>410</v>
      </c>
      <c r="T183" s="14" t="s">
        <v>140</v>
      </c>
      <c r="U183" s="13">
        <v>76</v>
      </c>
    </row>
    <row r="184" spans="1:21" x14ac:dyDescent="0.2">
      <c r="A184" s="11">
        <v>182</v>
      </c>
      <c r="B184" s="12">
        <v>112</v>
      </c>
      <c r="C184" s="12">
        <v>2</v>
      </c>
      <c r="D184" s="11">
        <f t="shared" si="2"/>
        <v>11202</v>
      </c>
      <c r="E184" s="13">
        <v>9</v>
      </c>
      <c r="F184" s="14" t="s">
        <v>48</v>
      </c>
      <c r="G184" s="14" t="s">
        <v>49</v>
      </c>
      <c r="H184" s="14" t="s">
        <v>17</v>
      </c>
      <c r="I184" s="11" t="s">
        <v>538</v>
      </c>
      <c r="J184" s="15">
        <v>10</v>
      </c>
      <c r="K184" s="13">
        <v>0</v>
      </c>
      <c r="L184" s="13" t="s">
        <v>391</v>
      </c>
      <c r="M184" s="13" t="s">
        <v>391</v>
      </c>
      <c r="N184" s="13">
        <v>116</v>
      </c>
      <c r="O184" s="13" t="s">
        <v>609</v>
      </c>
      <c r="P184" s="13" t="s">
        <v>391</v>
      </c>
      <c r="Q184" s="13" t="s">
        <v>427</v>
      </c>
      <c r="R184" s="13">
        <v>1993</v>
      </c>
      <c r="S184" s="13" t="s">
        <v>410</v>
      </c>
      <c r="T184" s="14" t="s">
        <v>141</v>
      </c>
      <c r="U184" s="13">
        <v>77</v>
      </c>
    </row>
    <row r="185" spans="1:21" x14ac:dyDescent="0.2">
      <c r="A185" s="11">
        <v>184</v>
      </c>
      <c r="B185" s="12">
        <v>113</v>
      </c>
      <c r="C185" s="12">
        <v>1</v>
      </c>
      <c r="D185" s="11">
        <f t="shared" si="2"/>
        <v>11301</v>
      </c>
      <c r="E185" s="13">
        <v>9</v>
      </c>
      <c r="F185" s="14" t="s">
        <v>48</v>
      </c>
      <c r="G185" s="14" t="s">
        <v>49</v>
      </c>
      <c r="H185" s="14" t="s">
        <v>74</v>
      </c>
      <c r="I185" s="11" t="s">
        <v>430</v>
      </c>
      <c r="J185" s="15">
        <v>0</v>
      </c>
      <c r="K185" s="13">
        <v>0</v>
      </c>
      <c r="L185" s="13" t="s">
        <v>391</v>
      </c>
      <c r="M185" s="13" t="s">
        <v>391</v>
      </c>
      <c r="N185" s="13" t="s">
        <v>391</v>
      </c>
      <c r="O185" s="13" t="s">
        <v>391</v>
      </c>
      <c r="P185" s="13" t="s">
        <v>391</v>
      </c>
      <c r="Q185" s="13" t="s">
        <v>558</v>
      </c>
      <c r="R185" s="13">
        <v>1976</v>
      </c>
      <c r="S185" s="13" t="s">
        <v>410</v>
      </c>
      <c r="T185" s="14" t="s">
        <v>193</v>
      </c>
      <c r="U185" s="13">
        <v>165</v>
      </c>
    </row>
    <row r="186" spans="1:21" x14ac:dyDescent="0.2">
      <c r="A186" s="11">
        <v>185</v>
      </c>
      <c r="B186" s="12">
        <v>113</v>
      </c>
      <c r="C186" s="12">
        <v>2</v>
      </c>
      <c r="D186" s="11">
        <f t="shared" si="2"/>
        <v>11302</v>
      </c>
      <c r="E186" s="13">
        <v>9</v>
      </c>
      <c r="F186" s="14" t="s">
        <v>48</v>
      </c>
      <c r="G186" s="14" t="s">
        <v>49</v>
      </c>
      <c r="H186" s="14" t="s">
        <v>74</v>
      </c>
      <c r="I186" s="11" t="s">
        <v>430</v>
      </c>
      <c r="J186" s="15">
        <v>0</v>
      </c>
      <c r="K186" s="13">
        <v>0.98799999999999999</v>
      </c>
      <c r="L186" s="13" t="s">
        <v>391</v>
      </c>
      <c r="M186" s="13" t="s">
        <v>391</v>
      </c>
      <c r="N186" s="13">
        <v>11</v>
      </c>
      <c r="O186" s="13" t="s">
        <v>391</v>
      </c>
      <c r="P186" s="13" t="s">
        <v>391</v>
      </c>
      <c r="Q186" s="13" t="s">
        <v>558</v>
      </c>
      <c r="R186" s="13">
        <v>1976</v>
      </c>
      <c r="S186" s="13" t="s">
        <v>410</v>
      </c>
      <c r="T186" s="14" t="s">
        <v>94</v>
      </c>
      <c r="U186" s="13">
        <v>98</v>
      </c>
    </row>
    <row r="187" spans="1:21" x14ac:dyDescent="0.2">
      <c r="A187" s="11">
        <v>186</v>
      </c>
      <c r="B187" s="12">
        <v>114</v>
      </c>
      <c r="C187" s="12">
        <v>1</v>
      </c>
      <c r="D187" s="11">
        <f t="shared" si="2"/>
        <v>11401</v>
      </c>
      <c r="E187" s="13">
        <v>10</v>
      </c>
      <c r="F187" s="14" t="s">
        <v>48</v>
      </c>
      <c r="G187" s="14" t="s">
        <v>49</v>
      </c>
      <c r="H187" s="14" t="s">
        <v>74</v>
      </c>
      <c r="I187" s="11" t="s">
        <v>597</v>
      </c>
      <c r="J187" s="15">
        <v>10</v>
      </c>
      <c r="K187" s="13">
        <v>0.94479999999999997</v>
      </c>
      <c r="L187" s="13" t="s">
        <v>391</v>
      </c>
      <c r="M187" s="13">
        <v>13.09</v>
      </c>
      <c r="N187" s="13">
        <v>75</v>
      </c>
      <c r="O187" s="13" t="s">
        <v>391</v>
      </c>
      <c r="P187" s="13" t="s">
        <v>391</v>
      </c>
      <c r="Q187" s="13" t="s">
        <v>465</v>
      </c>
      <c r="R187" s="13">
        <v>1996</v>
      </c>
      <c r="S187" s="13" t="s">
        <v>414</v>
      </c>
      <c r="T187" s="14" t="s">
        <v>142</v>
      </c>
      <c r="U187" s="13">
        <v>78</v>
      </c>
    </row>
    <row r="188" spans="1:21" x14ac:dyDescent="0.2">
      <c r="A188" s="11">
        <v>187</v>
      </c>
      <c r="B188" s="12">
        <v>114</v>
      </c>
      <c r="C188" s="12">
        <v>2</v>
      </c>
      <c r="D188" s="11">
        <f t="shared" si="2"/>
        <v>11402</v>
      </c>
      <c r="E188" s="13">
        <v>7</v>
      </c>
      <c r="F188" s="14" t="s">
        <v>50</v>
      </c>
      <c r="G188" s="14" t="s">
        <v>51</v>
      </c>
      <c r="H188" s="14" t="s">
        <v>17</v>
      </c>
      <c r="I188" s="11" t="s">
        <v>603</v>
      </c>
      <c r="J188" s="15">
        <v>0</v>
      </c>
      <c r="K188" s="13">
        <v>0.98799999999999999</v>
      </c>
      <c r="L188" s="13" t="s">
        <v>391</v>
      </c>
      <c r="M188" s="13" t="s">
        <v>391</v>
      </c>
      <c r="N188" s="13">
        <v>80</v>
      </c>
      <c r="O188" s="13" t="s">
        <v>391</v>
      </c>
      <c r="P188" s="13" t="s">
        <v>391</v>
      </c>
      <c r="Q188" s="13" t="s">
        <v>602</v>
      </c>
      <c r="R188" s="13">
        <v>1988</v>
      </c>
      <c r="S188" s="13" t="s">
        <v>580</v>
      </c>
      <c r="T188" s="14" t="s">
        <v>139</v>
      </c>
      <c r="U188" s="13">
        <v>79</v>
      </c>
    </row>
    <row r="189" spans="1:21" x14ac:dyDescent="0.2">
      <c r="A189" s="11">
        <v>188</v>
      </c>
      <c r="B189" s="12">
        <v>115</v>
      </c>
      <c r="C189" s="12">
        <v>1</v>
      </c>
      <c r="D189" s="11">
        <f t="shared" si="2"/>
        <v>11501</v>
      </c>
      <c r="E189" s="13">
        <v>1</v>
      </c>
      <c r="F189" s="14" t="s">
        <v>52</v>
      </c>
      <c r="G189" s="14" t="s">
        <v>53</v>
      </c>
      <c r="H189" s="14" t="s">
        <v>391</v>
      </c>
      <c r="I189" s="11" t="s">
        <v>610</v>
      </c>
      <c r="J189" s="15">
        <v>10</v>
      </c>
      <c r="K189" s="13">
        <v>0.72760000000000002</v>
      </c>
      <c r="L189" s="13" t="s">
        <v>391</v>
      </c>
      <c r="M189" s="13" t="s">
        <v>391</v>
      </c>
      <c r="N189" s="13">
        <v>37</v>
      </c>
      <c r="O189" s="13" t="s">
        <v>391</v>
      </c>
      <c r="P189" s="13" t="s">
        <v>391</v>
      </c>
      <c r="Q189" s="13" t="s">
        <v>611</v>
      </c>
      <c r="R189" s="13">
        <v>1994</v>
      </c>
      <c r="S189" s="13" t="s">
        <v>406</v>
      </c>
      <c r="T189" s="14" t="s">
        <v>183</v>
      </c>
      <c r="U189" s="13">
        <v>153</v>
      </c>
    </row>
    <row r="190" spans="1:21" x14ac:dyDescent="0.2">
      <c r="A190" s="11">
        <v>189</v>
      </c>
      <c r="B190" s="12">
        <v>115</v>
      </c>
      <c r="C190" s="12">
        <v>2</v>
      </c>
      <c r="D190" s="11">
        <f t="shared" si="2"/>
        <v>11502</v>
      </c>
      <c r="E190" s="13">
        <v>9</v>
      </c>
      <c r="F190" s="14" t="s">
        <v>54</v>
      </c>
      <c r="G190" s="14" t="s">
        <v>55</v>
      </c>
      <c r="H190" s="14" t="s">
        <v>391</v>
      </c>
      <c r="I190" s="11" t="s">
        <v>538</v>
      </c>
      <c r="J190" s="15">
        <v>0</v>
      </c>
      <c r="K190" s="13">
        <v>0</v>
      </c>
      <c r="L190" s="13" t="s">
        <v>391</v>
      </c>
      <c r="M190" s="13" t="s">
        <v>391</v>
      </c>
      <c r="N190" s="13" t="s">
        <v>391</v>
      </c>
      <c r="O190" s="13" t="s">
        <v>391</v>
      </c>
      <c r="P190" s="13" t="s">
        <v>391</v>
      </c>
      <c r="Q190" s="13" t="s">
        <v>559</v>
      </c>
      <c r="R190" s="13">
        <v>1992</v>
      </c>
      <c r="S190" s="13" t="s">
        <v>406</v>
      </c>
      <c r="T190" s="14" t="s">
        <v>122</v>
      </c>
      <c r="U190" s="13">
        <v>80</v>
      </c>
    </row>
    <row r="191" spans="1:21" x14ac:dyDescent="0.2">
      <c r="A191" s="11">
        <v>190</v>
      </c>
      <c r="B191" s="12">
        <v>116</v>
      </c>
      <c r="C191" s="12">
        <v>1</v>
      </c>
      <c r="D191" s="11">
        <f t="shared" si="2"/>
        <v>11601</v>
      </c>
      <c r="E191" s="13">
        <v>10</v>
      </c>
      <c r="F191" s="14" t="s">
        <v>54</v>
      </c>
      <c r="G191" s="14" t="s">
        <v>55</v>
      </c>
      <c r="H191" s="14" t="s">
        <v>17</v>
      </c>
      <c r="I191" s="11" t="s">
        <v>435</v>
      </c>
      <c r="J191" s="15">
        <v>0</v>
      </c>
      <c r="K191" s="13">
        <v>9332</v>
      </c>
      <c r="L191" s="13">
        <v>0.24299999999999999</v>
      </c>
      <c r="M191" s="13" t="s">
        <v>391</v>
      </c>
      <c r="N191" s="13">
        <v>90</v>
      </c>
      <c r="O191" s="13" t="s">
        <v>612</v>
      </c>
      <c r="P191" s="13" t="s">
        <v>537</v>
      </c>
      <c r="Q191" s="13" t="s">
        <v>438</v>
      </c>
      <c r="R191" s="13">
        <v>1990</v>
      </c>
      <c r="S191" s="13" t="s">
        <v>461</v>
      </c>
      <c r="T191" s="14" t="s">
        <v>303</v>
      </c>
      <c r="U191" s="13">
        <v>170</v>
      </c>
    </row>
    <row r="192" spans="1:21" x14ac:dyDescent="0.2">
      <c r="A192" s="11">
        <v>191</v>
      </c>
      <c r="B192" s="12">
        <v>116</v>
      </c>
      <c r="C192" s="12">
        <v>2</v>
      </c>
      <c r="D192" s="11">
        <f t="shared" si="2"/>
        <v>11602</v>
      </c>
      <c r="E192" s="13">
        <v>10</v>
      </c>
      <c r="F192" s="14" t="s">
        <v>54</v>
      </c>
      <c r="G192" s="14" t="s">
        <v>55</v>
      </c>
      <c r="H192" s="14" t="s">
        <v>17</v>
      </c>
      <c r="I192" s="11" t="s">
        <v>447</v>
      </c>
      <c r="J192" s="15">
        <v>0</v>
      </c>
      <c r="K192" s="13">
        <v>0</v>
      </c>
      <c r="L192" s="13" t="s">
        <v>391</v>
      </c>
      <c r="M192" s="13" t="s">
        <v>391</v>
      </c>
      <c r="N192" s="13">
        <v>23</v>
      </c>
      <c r="O192" s="13" t="s">
        <v>450</v>
      </c>
      <c r="P192" s="13" t="s">
        <v>451</v>
      </c>
      <c r="Q192" s="13" t="s">
        <v>613</v>
      </c>
      <c r="R192" s="13">
        <v>1980</v>
      </c>
      <c r="S192" s="13" t="s">
        <v>406</v>
      </c>
      <c r="T192" s="14" t="s">
        <v>181</v>
      </c>
      <c r="U192" s="13">
        <v>151</v>
      </c>
    </row>
    <row r="193" spans="1:21" x14ac:dyDescent="0.2">
      <c r="A193" s="11">
        <v>192</v>
      </c>
      <c r="B193" s="12">
        <v>117</v>
      </c>
      <c r="C193" s="12">
        <v>1</v>
      </c>
      <c r="D193" s="11">
        <f t="shared" si="2"/>
        <v>11701</v>
      </c>
      <c r="E193" s="13">
        <v>10</v>
      </c>
      <c r="F193" s="14" t="s">
        <v>54</v>
      </c>
      <c r="G193" s="14" t="s">
        <v>55</v>
      </c>
      <c r="H193" s="14" t="s">
        <v>17</v>
      </c>
      <c r="I193" s="11" t="s">
        <v>597</v>
      </c>
      <c r="J193" s="15">
        <v>0</v>
      </c>
      <c r="K193" s="13">
        <v>0.94089999999999996</v>
      </c>
      <c r="L193" s="13" t="s">
        <v>391</v>
      </c>
      <c r="M193" s="13">
        <v>18.100000000000001</v>
      </c>
      <c r="N193" s="13">
        <v>50</v>
      </c>
      <c r="O193" s="13" t="s">
        <v>391</v>
      </c>
      <c r="P193" s="13" t="s">
        <v>391</v>
      </c>
      <c r="Q193" s="13" t="s">
        <v>465</v>
      </c>
      <c r="R193" s="13">
        <v>1991</v>
      </c>
      <c r="S193" s="13" t="s">
        <v>410</v>
      </c>
      <c r="T193" s="14" t="s">
        <v>178</v>
      </c>
      <c r="U193" s="13">
        <v>147</v>
      </c>
    </row>
    <row r="194" spans="1:21" x14ac:dyDescent="0.2">
      <c r="A194" s="11">
        <v>193</v>
      </c>
      <c r="B194" s="12">
        <v>117</v>
      </c>
      <c r="C194" s="12">
        <v>2</v>
      </c>
      <c r="D194" s="11">
        <f t="shared" ref="D194:D216" si="3">+B194*100+C194</f>
        <v>11702</v>
      </c>
      <c r="E194" s="13">
        <v>10</v>
      </c>
      <c r="F194" s="14" t="s">
        <v>54</v>
      </c>
      <c r="G194" s="14" t="s">
        <v>55</v>
      </c>
      <c r="H194" s="14" t="s">
        <v>74</v>
      </c>
      <c r="I194" s="11" t="s">
        <v>600</v>
      </c>
      <c r="J194" s="15">
        <v>10</v>
      </c>
      <c r="K194" s="13">
        <v>0.98980000000000001</v>
      </c>
      <c r="L194" s="13" t="s">
        <v>391</v>
      </c>
      <c r="M194" s="13" t="s">
        <v>391</v>
      </c>
      <c r="N194" s="13">
        <v>4</v>
      </c>
      <c r="O194" s="13" t="s">
        <v>391</v>
      </c>
      <c r="P194" s="13" t="s">
        <v>391</v>
      </c>
      <c r="Q194" s="13" t="s">
        <v>429</v>
      </c>
      <c r="R194" s="13">
        <v>1988</v>
      </c>
      <c r="S194" s="13" t="s">
        <v>410</v>
      </c>
      <c r="T194" s="14" t="s">
        <v>245</v>
      </c>
      <c r="U194" s="13">
        <v>130</v>
      </c>
    </row>
    <row r="195" spans="1:21" x14ac:dyDescent="0.2">
      <c r="A195" s="11">
        <v>194</v>
      </c>
      <c r="B195" s="12">
        <v>118</v>
      </c>
      <c r="C195" s="12">
        <v>1</v>
      </c>
      <c r="D195" s="11">
        <f t="shared" si="3"/>
        <v>11801</v>
      </c>
      <c r="E195" s="13">
        <v>10</v>
      </c>
      <c r="F195" s="14" t="s">
        <v>54</v>
      </c>
      <c r="G195" s="14" t="s">
        <v>55</v>
      </c>
      <c r="H195" s="14" t="s">
        <v>17</v>
      </c>
      <c r="I195" s="11" t="s">
        <v>614</v>
      </c>
      <c r="J195" s="15">
        <v>10</v>
      </c>
      <c r="K195" s="13">
        <v>0</v>
      </c>
      <c r="L195" s="13" t="s">
        <v>391</v>
      </c>
      <c r="M195" s="13" t="s">
        <v>391</v>
      </c>
      <c r="N195" s="13" t="s">
        <v>391</v>
      </c>
      <c r="O195" s="13" t="s">
        <v>391</v>
      </c>
      <c r="P195" s="13" t="s">
        <v>391</v>
      </c>
      <c r="Q195" s="13" t="s">
        <v>615</v>
      </c>
      <c r="R195" s="13">
        <v>1987</v>
      </c>
      <c r="S195" s="13" t="s">
        <v>410</v>
      </c>
      <c r="T195" s="14" t="s">
        <v>115</v>
      </c>
      <c r="U195" s="13">
        <v>6</v>
      </c>
    </row>
    <row r="196" spans="1:21" x14ac:dyDescent="0.2">
      <c r="A196" s="11">
        <v>195</v>
      </c>
      <c r="B196" s="12">
        <v>118</v>
      </c>
      <c r="C196" s="12">
        <v>1</v>
      </c>
      <c r="D196" s="11">
        <f t="shared" si="3"/>
        <v>11801</v>
      </c>
      <c r="E196" s="13">
        <v>10</v>
      </c>
      <c r="F196" s="14" t="s">
        <v>54</v>
      </c>
      <c r="G196" s="14" t="s">
        <v>55</v>
      </c>
      <c r="H196" s="14" t="s">
        <v>17</v>
      </c>
      <c r="I196" s="11" t="s">
        <v>428</v>
      </c>
      <c r="J196" s="15">
        <v>10</v>
      </c>
      <c r="K196" s="13">
        <v>0</v>
      </c>
      <c r="L196" s="13" t="s">
        <v>391</v>
      </c>
      <c r="M196" s="13" t="s">
        <v>391</v>
      </c>
      <c r="N196" s="13" t="s">
        <v>391</v>
      </c>
      <c r="O196" s="13" t="s">
        <v>391</v>
      </c>
      <c r="P196" s="13" t="s">
        <v>391</v>
      </c>
      <c r="Q196" s="13" t="s">
        <v>615</v>
      </c>
      <c r="R196" s="13">
        <v>1987</v>
      </c>
      <c r="S196" s="13" t="s">
        <v>410</v>
      </c>
      <c r="T196" s="14" t="s">
        <v>115</v>
      </c>
      <c r="U196" s="13">
        <v>6</v>
      </c>
    </row>
    <row r="197" spans="1:21" x14ac:dyDescent="0.2">
      <c r="A197" s="11">
        <v>196</v>
      </c>
      <c r="B197" s="12">
        <v>118</v>
      </c>
      <c r="C197" s="12">
        <v>2</v>
      </c>
      <c r="D197" s="11">
        <f t="shared" si="3"/>
        <v>11802</v>
      </c>
      <c r="E197" s="13">
        <v>10</v>
      </c>
      <c r="F197" s="14" t="s">
        <v>54</v>
      </c>
      <c r="G197" s="14" t="s">
        <v>55</v>
      </c>
      <c r="H197" s="14" t="s">
        <v>17</v>
      </c>
      <c r="I197" s="11" t="s">
        <v>597</v>
      </c>
      <c r="J197" s="15">
        <v>0</v>
      </c>
      <c r="K197" s="13">
        <v>0.94089999999999996</v>
      </c>
      <c r="L197" s="13" t="s">
        <v>391</v>
      </c>
      <c r="M197" s="13" t="s">
        <v>391</v>
      </c>
      <c r="N197" s="13">
        <v>50</v>
      </c>
      <c r="O197" s="13" t="s">
        <v>391</v>
      </c>
      <c r="P197" s="13" t="s">
        <v>391</v>
      </c>
      <c r="Q197" s="13" t="s">
        <v>598</v>
      </c>
      <c r="R197" s="13">
        <v>1991</v>
      </c>
      <c r="S197" s="13" t="s">
        <v>410</v>
      </c>
      <c r="T197" s="14" t="s">
        <v>178</v>
      </c>
      <c r="U197" s="13">
        <v>148</v>
      </c>
    </row>
    <row r="198" spans="1:21" x14ac:dyDescent="0.2">
      <c r="A198" s="11">
        <v>198</v>
      </c>
      <c r="B198" s="12">
        <v>119</v>
      </c>
      <c r="C198" s="12">
        <v>1</v>
      </c>
      <c r="D198" s="11">
        <f t="shared" si="3"/>
        <v>11901</v>
      </c>
      <c r="E198" s="13">
        <v>10</v>
      </c>
      <c r="F198" s="14" t="s">
        <v>54</v>
      </c>
      <c r="G198" s="14" t="s">
        <v>55</v>
      </c>
      <c r="H198" s="14" t="s">
        <v>17</v>
      </c>
      <c r="I198" s="11" t="s">
        <v>411</v>
      </c>
      <c r="J198" s="15">
        <v>10</v>
      </c>
      <c r="K198" s="13">
        <v>0.97809999999999997</v>
      </c>
      <c r="L198" s="13">
        <v>0.1585</v>
      </c>
      <c r="M198" s="13">
        <v>19.399999999999999</v>
      </c>
      <c r="N198" s="13">
        <v>110</v>
      </c>
      <c r="O198" s="13" t="s">
        <v>616</v>
      </c>
      <c r="P198" s="13" t="s">
        <v>391</v>
      </c>
      <c r="Q198" s="13" t="s">
        <v>413</v>
      </c>
      <c r="R198" s="13">
        <v>1999</v>
      </c>
      <c r="S198" s="13" t="s">
        <v>414</v>
      </c>
      <c r="T198" s="14" t="s">
        <v>211</v>
      </c>
      <c r="U198" s="13">
        <v>196</v>
      </c>
    </row>
    <row r="199" spans="1:21" x14ac:dyDescent="0.2">
      <c r="A199" s="11">
        <v>197</v>
      </c>
      <c r="B199" s="12">
        <v>119</v>
      </c>
      <c r="C199" s="12">
        <v>2</v>
      </c>
      <c r="D199" s="11">
        <f t="shared" si="3"/>
        <v>11902</v>
      </c>
      <c r="E199" s="13">
        <v>10</v>
      </c>
      <c r="F199" s="14" t="s">
        <v>54</v>
      </c>
      <c r="G199" s="14" t="s">
        <v>55</v>
      </c>
      <c r="H199" s="14" t="s">
        <v>17</v>
      </c>
      <c r="I199" s="11" t="s">
        <v>411</v>
      </c>
      <c r="J199" s="15">
        <v>20</v>
      </c>
      <c r="K199" s="13">
        <v>0.92369999999999997</v>
      </c>
      <c r="L199" s="13">
        <v>0.28339999999999999</v>
      </c>
      <c r="M199" s="13">
        <v>32.71</v>
      </c>
      <c r="N199" s="13">
        <v>84</v>
      </c>
      <c r="O199" s="13" t="s">
        <v>617</v>
      </c>
      <c r="P199" s="13" t="s">
        <v>391</v>
      </c>
      <c r="Q199" s="13" t="s">
        <v>413</v>
      </c>
      <c r="R199" s="13">
        <v>1999</v>
      </c>
      <c r="S199" s="13" t="s">
        <v>414</v>
      </c>
      <c r="T199" s="14" t="s">
        <v>197</v>
      </c>
      <c r="U199" s="13">
        <v>181</v>
      </c>
    </row>
    <row r="200" spans="1:21" x14ac:dyDescent="0.2">
      <c r="A200" s="11">
        <v>200</v>
      </c>
      <c r="B200" s="12">
        <v>120</v>
      </c>
      <c r="C200" s="12">
        <v>1</v>
      </c>
      <c r="D200" s="11">
        <f t="shared" si="3"/>
        <v>12001</v>
      </c>
      <c r="E200" s="13">
        <v>10</v>
      </c>
      <c r="F200" s="14" t="s">
        <v>56</v>
      </c>
      <c r="G200" s="14" t="s">
        <v>58</v>
      </c>
      <c r="H200" s="14" t="s">
        <v>17</v>
      </c>
      <c r="I200" s="11" t="s">
        <v>475</v>
      </c>
      <c r="J200" s="15">
        <v>0</v>
      </c>
      <c r="K200" s="13">
        <v>0.98899999999999999</v>
      </c>
      <c r="L200" s="13" t="s">
        <v>391</v>
      </c>
      <c r="M200" s="13" t="s">
        <v>391</v>
      </c>
      <c r="N200" s="13">
        <v>79</v>
      </c>
      <c r="O200" s="13" t="s">
        <v>391</v>
      </c>
      <c r="P200" s="13" t="s">
        <v>391</v>
      </c>
      <c r="Q200" s="13" t="s">
        <v>423</v>
      </c>
      <c r="R200" s="13">
        <v>1978</v>
      </c>
      <c r="S200" s="13" t="s">
        <v>410</v>
      </c>
      <c r="T200" s="14" t="s">
        <v>243</v>
      </c>
      <c r="U200" s="13">
        <v>128</v>
      </c>
    </row>
    <row r="201" spans="1:21" x14ac:dyDescent="0.2">
      <c r="A201" s="11">
        <v>199</v>
      </c>
      <c r="B201" s="12">
        <v>120</v>
      </c>
      <c r="C201" s="12">
        <v>2</v>
      </c>
      <c r="D201" s="11">
        <f t="shared" si="3"/>
        <v>12002</v>
      </c>
      <c r="E201" s="13">
        <v>9</v>
      </c>
      <c r="F201" s="14" t="s">
        <v>57</v>
      </c>
      <c r="G201" s="14" t="s">
        <v>59</v>
      </c>
      <c r="H201" s="14" t="s">
        <v>17</v>
      </c>
      <c r="I201" s="11" t="s">
        <v>538</v>
      </c>
      <c r="J201" s="15">
        <v>0</v>
      </c>
      <c r="K201" s="13">
        <v>0</v>
      </c>
      <c r="L201" s="13" t="s">
        <v>391</v>
      </c>
      <c r="M201" s="13" t="s">
        <v>391</v>
      </c>
      <c r="N201" s="13" t="s">
        <v>391</v>
      </c>
      <c r="O201" s="13" t="s">
        <v>391</v>
      </c>
      <c r="P201" s="13" t="s">
        <v>391</v>
      </c>
      <c r="Q201" s="13" t="s">
        <v>427</v>
      </c>
      <c r="R201" s="13">
        <v>1992</v>
      </c>
      <c r="S201" s="13" t="s">
        <v>406</v>
      </c>
      <c r="T201" s="14" t="s">
        <v>122</v>
      </c>
      <c r="U201" s="13">
        <v>81</v>
      </c>
    </row>
    <row r="202" spans="1:21" x14ac:dyDescent="0.2">
      <c r="A202" s="11">
        <v>201</v>
      </c>
      <c r="B202" s="12">
        <v>121</v>
      </c>
      <c r="C202" s="12">
        <v>1</v>
      </c>
      <c r="D202" s="11">
        <f t="shared" si="3"/>
        <v>12101</v>
      </c>
      <c r="E202" s="13">
        <v>10</v>
      </c>
      <c r="F202" s="14" t="s">
        <v>60</v>
      </c>
      <c r="G202" s="14" t="s">
        <v>61</v>
      </c>
      <c r="H202" s="14" t="s">
        <v>17</v>
      </c>
      <c r="I202" s="11" t="s">
        <v>539</v>
      </c>
      <c r="J202" s="15">
        <v>10</v>
      </c>
      <c r="K202" s="13">
        <v>0.98009999999999997</v>
      </c>
      <c r="L202" s="13" t="s">
        <v>391</v>
      </c>
      <c r="M202" s="13" t="s">
        <v>391</v>
      </c>
      <c r="N202" s="13">
        <v>48</v>
      </c>
      <c r="O202" s="13" t="s">
        <v>391</v>
      </c>
      <c r="P202" s="13" t="s">
        <v>391</v>
      </c>
      <c r="Q202" s="13" t="s">
        <v>429</v>
      </c>
      <c r="R202" s="13">
        <v>1988</v>
      </c>
      <c r="S202" s="13" t="s">
        <v>407</v>
      </c>
      <c r="T202" s="14" t="s">
        <v>227</v>
      </c>
      <c r="U202" s="13">
        <v>107</v>
      </c>
    </row>
    <row r="203" spans="1:21" x14ac:dyDescent="0.2">
      <c r="A203" s="11">
        <v>202</v>
      </c>
      <c r="B203" s="12">
        <v>121</v>
      </c>
      <c r="C203" s="12">
        <v>1</v>
      </c>
      <c r="D203" s="11">
        <f t="shared" si="3"/>
        <v>12101</v>
      </c>
      <c r="E203" s="13">
        <v>10</v>
      </c>
      <c r="F203" s="14" t="s">
        <v>60</v>
      </c>
      <c r="G203" s="14" t="s">
        <v>61</v>
      </c>
      <c r="H203" s="14" t="s">
        <v>17</v>
      </c>
      <c r="I203" s="11" t="s">
        <v>428</v>
      </c>
      <c r="J203" s="15">
        <v>10</v>
      </c>
      <c r="K203" s="13">
        <v>0.98009999999999997</v>
      </c>
      <c r="L203" s="13" t="s">
        <v>391</v>
      </c>
      <c r="M203" s="13" t="s">
        <v>391</v>
      </c>
      <c r="N203" s="13">
        <v>48</v>
      </c>
      <c r="O203" s="13" t="s">
        <v>391</v>
      </c>
      <c r="P203" s="13" t="s">
        <v>391</v>
      </c>
      <c r="Q203" s="13" t="s">
        <v>429</v>
      </c>
      <c r="R203" s="13">
        <v>1988</v>
      </c>
      <c r="S203" s="13" t="s">
        <v>407</v>
      </c>
      <c r="T203" s="14" t="s">
        <v>227</v>
      </c>
      <c r="U203" s="13">
        <v>107</v>
      </c>
    </row>
    <row r="204" spans="1:21" x14ac:dyDescent="0.2">
      <c r="A204" s="11">
        <v>203</v>
      </c>
      <c r="B204" s="12">
        <v>121</v>
      </c>
      <c r="C204" s="12">
        <v>2</v>
      </c>
      <c r="D204" s="11">
        <f t="shared" si="3"/>
        <v>12102</v>
      </c>
      <c r="E204" s="13">
        <v>10</v>
      </c>
      <c r="F204" s="14" t="s">
        <v>62</v>
      </c>
      <c r="G204" s="14" t="s">
        <v>63</v>
      </c>
      <c r="H204" s="14" t="s">
        <v>17</v>
      </c>
      <c r="I204" s="11" t="s">
        <v>428</v>
      </c>
      <c r="J204" s="15">
        <v>10</v>
      </c>
      <c r="K204" s="13">
        <v>0</v>
      </c>
      <c r="L204" s="13" t="s">
        <v>391</v>
      </c>
      <c r="M204" s="13" t="s">
        <v>391</v>
      </c>
      <c r="N204" s="13" t="s">
        <v>391</v>
      </c>
      <c r="O204" s="13" t="s">
        <v>391</v>
      </c>
      <c r="P204" s="13" t="s">
        <v>391</v>
      </c>
      <c r="Q204" s="13" t="s">
        <v>615</v>
      </c>
      <c r="R204" s="13">
        <v>1987</v>
      </c>
      <c r="S204" s="13" t="s">
        <v>406</v>
      </c>
      <c r="T204" s="14" t="s">
        <v>116</v>
      </c>
      <c r="U204" s="13">
        <v>7</v>
      </c>
    </row>
    <row r="205" spans="1:21" x14ac:dyDescent="0.2">
      <c r="A205" s="11">
        <v>205</v>
      </c>
      <c r="B205" s="12">
        <v>122</v>
      </c>
      <c r="C205" s="12">
        <v>1</v>
      </c>
      <c r="D205" s="11">
        <f t="shared" si="3"/>
        <v>12201</v>
      </c>
      <c r="E205" s="13">
        <v>10</v>
      </c>
      <c r="F205" s="14" t="s">
        <v>64</v>
      </c>
      <c r="G205" s="14" t="s">
        <v>65</v>
      </c>
      <c r="H205" s="14" t="s">
        <v>17</v>
      </c>
      <c r="I205" s="11" t="s">
        <v>404</v>
      </c>
      <c r="J205" s="15">
        <v>0</v>
      </c>
      <c r="K205" s="13">
        <v>0</v>
      </c>
      <c r="L205" s="13" t="s">
        <v>391</v>
      </c>
      <c r="M205" s="13" t="s">
        <v>391</v>
      </c>
      <c r="N205" s="13" t="s">
        <v>391</v>
      </c>
      <c r="O205" s="13" t="s">
        <v>391</v>
      </c>
      <c r="P205" s="13" t="s">
        <v>391</v>
      </c>
      <c r="Q205" s="13" t="s">
        <v>405</v>
      </c>
      <c r="R205" s="13">
        <v>1985</v>
      </c>
      <c r="S205" s="13" t="s">
        <v>406</v>
      </c>
      <c r="T205" s="14" t="s">
        <v>154</v>
      </c>
      <c r="U205" s="13">
        <v>94</v>
      </c>
    </row>
    <row r="206" spans="1:21" x14ac:dyDescent="0.2">
      <c r="A206" s="11">
        <v>204</v>
      </c>
      <c r="B206" s="12">
        <v>122</v>
      </c>
      <c r="C206" s="12">
        <v>2</v>
      </c>
      <c r="D206" s="11">
        <f t="shared" si="3"/>
        <v>12202</v>
      </c>
      <c r="E206" s="13">
        <v>10</v>
      </c>
      <c r="F206" s="14" t="s">
        <v>64</v>
      </c>
      <c r="G206" s="14" t="s">
        <v>65</v>
      </c>
      <c r="H206" s="14" t="s">
        <v>17</v>
      </c>
      <c r="I206" s="11" t="s">
        <v>435</v>
      </c>
      <c r="J206" s="15">
        <v>0</v>
      </c>
      <c r="K206" s="13">
        <v>0.98409999999999997</v>
      </c>
      <c r="L206" s="13">
        <v>0.92</v>
      </c>
      <c r="M206" s="13" t="s">
        <v>391</v>
      </c>
      <c r="N206" s="13">
        <v>20</v>
      </c>
      <c r="O206" s="13" t="s">
        <v>618</v>
      </c>
      <c r="P206" s="13" t="s">
        <v>619</v>
      </c>
      <c r="Q206" s="13" t="s">
        <v>438</v>
      </c>
      <c r="R206" s="13">
        <v>1990</v>
      </c>
      <c r="S206" s="13" t="s">
        <v>407</v>
      </c>
      <c r="T206" s="14" t="s">
        <v>304</v>
      </c>
      <c r="U206" s="13">
        <v>171</v>
      </c>
    </row>
    <row r="207" spans="1:21" x14ac:dyDescent="0.2">
      <c r="A207" s="11">
        <v>206</v>
      </c>
      <c r="B207" s="12">
        <v>123</v>
      </c>
      <c r="C207" s="12">
        <v>1</v>
      </c>
      <c r="D207" s="11">
        <f t="shared" si="3"/>
        <v>12301</v>
      </c>
      <c r="E207" s="13">
        <v>10</v>
      </c>
      <c r="F207" s="14" t="s">
        <v>64</v>
      </c>
      <c r="G207" s="14" t="s">
        <v>65</v>
      </c>
      <c r="H207" s="14" t="s">
        <v>17</v>
      </c>
      <c r="I207" s="11" t="s">
        <v>539</v>
      </c>
      <c r="J207" s="15">
        <v>10</v>
      </c>
      <c r="K207" s="13">
        <v>0.94440000000000002</v>
      </c>
      <c r="L207" s="13" t="s">
        <v>391</v>
      </c>
      <c r="M207" s="13" t="s">
        <v>391</v>
      </c>
      <c r="N207" s="13">
        <v>11</v>
      </c>
      <c r="O207" s="13" t="s">
        <v>391</v>
      </c>
      <c r="P207" s="13" t="s">
        <v>391</v>
      </c>
      <c r="Q207" s="13" t="s">
        <v>429</v>
      </c>
      <c r="R207" s="13">
        <v>1988</v>
      </c>
      <c r="S207" s="13" t="s">
        <v>407</v>
      </c>
      <c r="T207" s="14" t="s">
        <v>302</v>
      </c>
      <c r="U207" s="13">
        <v>108</v>
      </c>
    </row>
    <row r="208" spans="1:21" x14ac:dyDescent="0.2">
      <c r="A208" s="11">
        <v>207</v>
      </c>
      <c r="B208" s="12">
        <v>123</v>
      </c>
      <c r="C208" s="12">
        <v>1</v>
      </c>
      <c r="D208" s="11">
        <f t="shared" si="3"/>
        <v>12301</v>
      </c>
      <c r="E208" s="13">
        <v>10</v>
      </c>
      <c r="F208" s="14" t="s">
        <v>64</v>
      </c>
      <c r="G208" s="14" t="s">
        <v>65</v>
      </c>
      <c r="H208" s="14" t="s">
        <v>17</v>
      </c>
      <c r="I208" s="11" t="s">
        <v>428</v>
      </c>
      <c r="J208" s="15">
        <v>10</v>
      </c>
      <c r="K208" s="13">
        <v>0.94440000000000002</v>
      </c>
      <c r="L208" s="13" t="s">
        <v>391</v>
      </c>
      <c r="M208" s="13" t="s">
        <v>391</v>
      </c>
      <c r="N208" s="13">
        <v>11</v>
      </c>
      <c r="O208" s="13" t="s">
        <v>391</v>
      </c>
      <c r="P208" s="13" t="s">
        <v>391</v>
      </c>
      <c r="Q208" s="13" t="s">
        <v>429</v>
      </c>
      <c r="R208" s="13">
        <v>1988</v>
      </c>
      <c r="S208" s="13" t="s">
        <v>407</v>
      </c>
      <c r="T208" s="14" t="s">
        <v>302</v>
      </c>
      <c r="U208" s="13">
        <v>108</v>
      </c>
    </row>
    <row r="209" spans="1:21" x14ac:dyDescent="0.2">
      <c r="A209" s="11">
        <v>208</v>
      </c>
      <c r="B209" s="12">
        <v>123</v>
      </c>
      <c r="C209" s="12">
        <v>2</v>
      </c>
      <c r="D209" s="11">
        <f t="shared" si="3"/>
        <v>12302</v>
      </c>
      <c r="E209" s="13">
        <v>10</v>
      </c>
      <c r="F209" s="14" t="s">
        <v>64</v>
      </c>
      <c r="G209" s="14" t="s">
        <v>65</v>
      </c>
      <c r="H209" s="14" t="s">
        <v>17</v>
      </c>
      <c r="I209" s="11" t="s">
        <v>600</v>
      </c>
      <c r="J209" s="15">
        <v>0</v>
      </c>
      <c r="K209" s="13">
        <v>0.98409999999999997</v>
      </c>
      <c r="L209" s="13" t="s">
        <v>391</v>
      </c>
      <c r="M209" s="13" t="s">
        <v>391</v>
      </c>
      <c r="N209" s="13">
        <v>35</v>
      </c>
      <c r="O209" s="13" t="s">
        <v>391</v>
      </c>
      <c r="P209" s="13" t="s">
        <v>391</v>
      </c>
      <c r="Q209" s="13" t="s">
        <v>409</v>
      </c>
      <c r="R209" s="13">
        <v>1978</v>
      </c>
      <c r="S209" s="13" t="s">
        <v>410</v>
      </c>
      <c r="T209" s="14" t="s">
        <v>244</v>
      </c>
      <c r="U209" s="13">
        <v>129</v>
      </c>
    </row>
    <row r="210" spans="1:21" x14ac:dyDescent="0.2">
      <c r="A210" s="11">
        <v>210</v>
      </c>
      <c r="B210" s="12">
        <v>124</v>
      </c>
      <c r="C210" s="12">
        <v>1</v>
      </c>
      <c r="D210" s="11">
        <f t="shared" si="3"/>
        <v>12401</v>
      </c>
      <c r="E210" s="13">
        <v>10</v>
      </c>
      <c r="F210" s="14" t="s">
        <v>64</v>
      </c>
      <c r="G210" s="14" t="s">
        <v>65</v>
      </c>
      <c r="H210" s="14" t="s">
        <v>17</v>
      </c>
      <c r="I210" s="11" t="s">
        <v>411</v>
      </c>
      <c r="J210" s="15">
        <v>10</v>
      </c>
      <c r="K210" s="13">
        <v>0.97319999999999995</v>
      </c>
      <c r="L210" s="13">
        <v>0.2616</v>
      </c>
      <c r="M210" s="13">
        <v>21.48</v>
      </c>
      <c r="N210" s="13">
        <v>99</v>
      </c>
      <c r="O210" s="13" t="s">
        <v>620</v>
      </c>
      <c r="P210" s="13" t="s">
        <v>391</v>
      </c>
      <c r="Q210" s="13" t="s">
        <v>413</v>
      </c>
      <c r="R210" s="13">
        <v>1999</v>
      </c>
      <c r="S210" s="13" t="s">
        <v>414</v>
      </c>
      <c r="T210" s="14" t="s">
        <v>198</v>
      </c>
      <c r="U210" s="13">
        <v>182</v>
      </c>
    </row>
    <row r="211" spans="1:21" x14ac:dyDescent="0.2">
      <c r="A211" s="11">
        <v>209</v>
      </c>
      <c r="B211" s="12">
        <v>124</v>
      </c>
      <c r="C211" s="12">
        <v>2</v>
      </c>
      <c r="D211" s="11">
        <f t="shared" si="3"/>
        <v>12402</v>
      </c>
      <c r="E211" s="13" t="s">
        <v>643</v>
      </c>
      <c r="F211" s="14" t="s">
        <v>66</v>
      </c>
      <c r="G211" s="14" t="s">
        <v>67</v>
      </c>
      <c r="H211" s="14" t="s">
        <v>17</v>
      </c>
      <c r="I211" s="11" t="s">
        <v>542</v>
      </c>
      <c r="J211" s="15">
        <v>0</v>
      </c>
      <c r="K211" s="13">
        <v>0</v>
      </c>
      <c r="L211" s="13" t="s">
        <v>391</v>
      </c>
      <c r="M211" s="13" t="s">
        <v>391</v>
      </c>
      <c r="N211" s="13" t="s">
        <v>391</v>
      </c>
      <c r="O211" s="13" t="s">
        <v>391</v>
      </c>
      <c r="P211" s="13" t="s">
        <v>391</v>
      </c>
      <c r="Q211" s="13" t="s">
        <v>405</v>
      </c>
      <c r="R211" s="13">
        <v>1984</v>
      </c>
      <c r="S211" s="13" t="s">
        <v>406</v>
      </c>
      <c r="T211" s="14" t="s">
        <v>212</v>
      </c>
      <c r="U211" s="13">
        <v>198</v>
      </c>
    </row>
    <row r="212" spans="1:21" x14ac:dyDescent="0.2">
      <c r="A212" s="11">
        <v>211</v>
      </c>
      <c r="B212" s="12">
        <v>125</v>
      </c>
      <c r="C212" s="12">
        <v>1</v>
      </c>
      <c r="D212" s="11">
        <f t="shared" si="3"/>
        <v>12501</v>
      </c>
      <c r="E212" s="13">
        <v>9</v>
      </c>
      <c r="F212" s="14" t="s">
        <v>66</v>
      </c>
      <c r="G212" s="14" t="s">
        <v>67</v>
      </c>
      <c r="H212" s="14" t="s">
        <v>17</v>
      </c>
      <c r="I212" s="11" t="s">
        <v>430</v>
      </c>
      <c r="J212" s="15">
        <v>0</v>
      </c>
      <c r="K212" s="13">
        <v>0.96040000000000003</v>
      </c>
      <c r="L212" s="13">
        <v>0.04</v>
      </c>
      <c r="M212" s="13" t="s">
        <v>391</v>
      </c>
      <c r="N212" s="13">
        <v>50</v>
      </c>
      <c r="O212" s="13" t="s">
        <v>391</v>
      </c>
      <c r="P212" s="13" t="s">
        <v>391</v>
      </c>
      <c r="Q212" s="13" t="s">
        <v>431</v>
      </c>
      <c r="R212" s="13">
        <v>1985</v>
      </c>
      <c r="S212" s="13" t="s">
        <v>410</v>
      </c>
      <c r="T212" s="14" t="s">
        <v>120</v>
      </c>
      <c r="U212" s="13">
        <v>82</v>
      </c>
    </row>
    <row r="213" spans="1:21" x14ac:dyDescent="0.2">
      <c r="A213" s="11">
        <v>212</v>
      </c>
      <c r="B213" s="12">
        <v>125</v>
      </c>
      <c r="C213" s="12">
        <v>2</v>
      </c>
      <c r="D213" s="11">
        <f t="shared" si="3"/>
        <v>12502</v>
      </c>
      <c r="E213" s="13">
        <v>10</v>
      </c>
      <c r="F213" s="14" t="s">
        <v>68</v>
      </c>
      <c r="G213" s="14" t="s">
        <v>69</v>
      </c>
      <c r="H213" s="14" t="s">
        <v>74</v>
      </c>
      <c r="I213" s="11" t="s">
        <v>475</v>
      </c>
      <c r="J213" s="15">
        <v>0</v>
      </c>
      <c r="K213" s="13">
        <v>0.99</v>
      </c>
      <c r="L213" s="13" t="s">
        <v>391</v>
      </c>
      <c r="M213" s="13" t="s">
        <v>391</v>
      </c>
      <c r="N213" s="13">
        <v>35</v>
      </c>
      <c r="O213" s="13" t="s">
        <v>391</v>
      </c>
      <c r="P213" s="13" t="s">
        <v>391</v>
      </c>
      <c r="Q213" s="13" t="s">
        <v>423</v>
      </c>
      <c r="R213" s="13">
        <v>1978</v>
      </c>
      <c r="S213" s="13" t="s">
        <v>410</v>
      </c>
      <c r="T213" s="14" t="s">
        <v>230</v>
      </c>
      <c r="U213" s="13">
        <v>111</v>
      </c>
    </row>
    <row r="214" spans="1:21" x14ac:dyDescent="0.2">
      <c r="A214" s="11">
        <v>213</v>
      </c>
      <c r="B214" s="12">
        <v>126</v>
      </c>
      <c r="C214" s="12">
        <v>1</v>
      </c>
      <c r="D214" s="11">
        <f t="shared" si="3"/>
        <v>12601</v>
      </c>
      <c r="E214" s="13">
        <v>10</v>
      </c>
      <c r="F214" s="14" t="s">
        <v>68</v>
      </c>
      <c r="G214" s="14" t="s">
        <v>69</v>
      </c>
      <c r="H214" s="14" t="s">
        <v>17</v>
      </c>
      <c r="I214" s="11" t="s">
        <v>411</v>
      </c>
      <c r="J214" s="15">
        <v>10</v>
      </c>
      <c r="K214" s="13">
        <v>0.9819</v>
      </c>
      <c r="L214" s="13">
        <v>0.1545</v>
      </c>
      <c r="M214" s="13">
        <v>22.26</v>
      </c>
      <c r="N214" s="13">
        <v>34</v>
      </c>
      <c r="O214" s="13" t="s">
        <v>621</v>
      </c>
      <c r="P214" s="13" t="s">
        <v>391</v>
      </c>
      <c r="Q214" s="13" t="s">
        <v>413</v>
      </c>
      <c r="R214" s="13">
        <v>1999</v>
      </c>
      <c r="S214" s="13" t="s">
        <v>414</v>
      </c>
      <c r="T214" s="14" t="s">
        <v>150</v>
      </c>
      <c r="U214" s="13">
        <v>90</v>
      </c>
    </row>
    <row r="215" spans="1:21" x14ac:dyDescent="0.2">
      <c r="A215" s="11">
        <v>214</v>
      </c>
      <c r="B215" s="12">
        <v>126</v>
      </c>
      <c r="C215" s="12">
        <v>2</v>
      </c>
      <c r="D215" s="11">
        <f t="shared" si="3"/>
        <v>12602</v>
      </c>
      <c r="E215" s="13">
        <v>10</v>
      </c>
      <c r="F215" s="14" t="s">
        <v>70</v>
      </c>
      <c r="G215" s="14" t="s">
        <v>71</v>
      </c>
      <c r="H215" s="14" t="s">
        <v>17</v>
      </c>
      <c r="I215" s="11" t="s">
        <v>428</v>
      </c>
      <c r="J215" s="15">
        <v>0</v>
      </c>
      <c r="K215" s="13">
        <v>0</v>
      </c>
      <c r="L215" s="13" t="s">
        <v>391</v>
      </c>
      <c r="M215" s="13" t="s">
        <v>391</v>
      </c>
      <c r="N215" s="13" t="s">
        <v>391</v>
      </c>
      <c r="O215" s="13" t="s">
        <v>391</v>
      </c>
      <c r="P215" s="13" t="s">
        <v>391</v>
      </c>
      <c r="Q215" s="13" t="s">
        <v>615</v>
      </c>
      <c r="R215" s="13">
        <v>1987</v>
      </c>
      <c r="S215" s="13" t="s">
        <v>406</v>
      </c>
      <c r="T215" s="14" t="s">
        <v>256</v>
      </c>
      <c r="U215" s="13">
        <v>1</v>
      </c>
    </row>
    <row r="216" spans="1:21" x14ac:dyDescent="0.2">
      <c r="A216" s="11">
        <v>215</v>
      </c>
      <c r="B216" s="12">
        <v>126</v>
      </c>
      <c r="C216" s="12">
        <v>2</v>
      </c>
      <c r="D216" s="11">
        <f t="shared" si="3"/>
        <v>12602</v>
      </c>
      <c r="E216" s="13">
        <v>10</v>
      </c>
      <c r="F216" s="14" t="s">
        <v>70</v>
      </c>
      <c r="G216" s="14" t="s">
        <v>71</v>
      </c>
      <c r="H216" s="14" t="s">
        <v>17</v>
      </c>
      <c r="I216" s="11" t="s">
        <v>622</v>
      </c>
      <c r="J216" s="15">
        <v>0</v>
      </c>
      <c r="K216" s="13">
        <v>0</v>
      </c>
      <c r="L216" s="13" t="s">
        <v>391</v>
      </c>
      <c r="M216" s="13" t="s">
        <v>391</v>
      </c>
      <c r="N216" s="13" t="s">
        <v>391</v>
      </c>
      <c r="O216" s="13" t="s">
        <v>391</v>
      </c>
      <c r="P216" s="13" t="s">
        <v>391</v>
      </c>
      <c r="Q216" s="13" t="s">
        <v>615</v>
      </c>
      <c r="R216" s="13">
        <v>1987</v>
      </c>
      <c r="S216" s="13" t="s">
        <v>406</v>
      </c>
      <c r="T216" s="14" t="s">
        <v>256</v>
      </c>
      <c r="U216" s="13">
        <v>1</v>
      </c>
    </row>
  </sheetData>
  <conditionalFormatting sqref="U1 U217:U1048576">
    <cfRule type="cellIs" dxfId="0" priority="1" operator="not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m3arbol</vt:lpstr>
      <vt:lpstr>Manual</vt:lpstr>
      <vt:lpstr>Validación de Funciones</vt:lpstr>
      <vt:lpstr>Base Compendio BN UConc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Flores</dc:creator>
  <cp:lastModifiedBy>Juan Carlos Jerez Torres</cp:lastModifiedBy>
  <dcterms:created xsi:type="dcterms:W3CDTF">2023-11-29T17:43:09Z</dcterms:created>
  <dcterms:modified xsi:type="dcterms:W3CDTF">2025-01-27T02:30:58Z</dcterms:modified>
</cp:coreProperties>
</file>